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iskometer_File_Split_Application\Output Files\HY_Portfolio Notes 31-Mar-2026\"/>
    </mc:Choice>
  </mc:AlternateContent>
  <xr:revisionPtr revIDLastSave="0" documentId="13_ncr:1_{05AAF688-A107-4FDA-936A-5C364D882D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ex" sheetId="1" r:id="rId1"/>
    <sheet name="EDCF27" sheetId="2" r:id="rId2"/>
    <sheet name="EDCG28" sheetId="3" r:id="rId3"/>
    <sheet name="EEELSS" sheetId="4" r:id="rId4"/>
    <sheet name="EEFOCF" sheetId="5" r:id="rId5"/>
    <sheet name="EEMMQI" sheetId="6" r:id="rId6"/>
    <sheet name="EOEMOP" sheetId="7" r:id="rId7"/>
    <sheet name="EDACBF" sheetId="8" r:id="rId8"/>
    <sheet name="EDBE33" sheetId="9" r:id="rId9"/>
    <sheet name="EDCG27" sheetId="10" r:id="rId10"/>
    <sheet name="EDN1LE" sheetId="11" r:id="rId11"/>
    <sheet name="EDNPSF" sheetId="12" r:id="rId12"/>
    <sheet name="EEECRF" sheetId="13" r:id="rId13"/>
    <sheet name="EEIF50" sheetId="14" r:id="rId14"/>
    <sheet name="EEM150" sheetId="15" r:id="rId15"/>
    <sheet name="EENBEF" sheetId="16" r:id="rId16"/>
    <sheet name="EGEFOF" sheetId="17" r:id="rId17"/>
    <sheet name="EDFF33" sheetId="18" r:id="rId18"/>
    <sheet name="EDGSEC" sheetId="19" r:id="rId19"/>
    <sheet name="EDONTF" sheetId="20" r:id="rId20"/>
    <sheet name="EECONF" sheetId="21" r:id="rId21"/>
    <sheet name="EEESCF" sheetId="22" r:id="rId22"/>
    <sheet name="EELMIF" sheetId="23" r:id="rId23"/>
    <sheet name="EEMOFF" sheetId="24" r:id="rId24"/>
    <sheet name="EGSFOF" sheetId="25" r:id="rId25"/>
    <sheet name="ESEFOF" sheetId="26" r:id="rId26"/>
    <sheet name="EDCG37" sheetId="27" r:id="rId27"/>
    <sheet name="EDFF30" sheetId="28" r:id="rId28"/>
    <sheet name="EDFF31" sheetId="29" r:id="rId29"/>
    <sheet name="EDNP27" sheetId="30" r:id="rId30"/>
    <sheet name="EEFINS" sheetId="31" r:id="rId31"/>
    <sheet name="EEMAAF" sheetId="32" r:id="rId32"/>
    <sheet name="EENN50" sheetId="33" r:id="rId33"/>
    <sheet name="EES250" sheetId="34" r:id="rId34"/>
    <sheet name="EGOLDE" sheetId="35" r:id="rId35"/>
    <sheet name="ELLIQF" sheetId="36" r:id="rId36"/>
    <sheet name="EDBE30" sheetId="37" r:id="rId37"/>
    <sheet name="EEEQTF" sheetId="38" r:id="rId38"/>
    <sheet name="EEPRUA" sheetId="39" r:id="rId39"/>
    <sheet name="EES30E" sheetId="40" r:id="rId40"/>
    <sheet name="EETECF" sheetId="41" r:id="rId41"/>
    <sheet name="EOEDOF" sheetId="42" r:id="rId42"/>
    <sheet name="EDBPDF" sheetId="43" r:id="rId43"/>
    <sheet name="EDCSDF" sheetId="44" r:id="rId44"/>
    <sheet name="EEIF30" sheetId="45" r:id="rId45"/>
    <sheet name="EELMFE" sheetId="46" r:id="rId46"/>
    <sheet name="EEMOF1" sheetId="47" r:id="rId47"/>
    <sheet name="EOCHIF" sheetId="48" r:id="rId48"/>
    <sheet name="EODWHF" sheetId="49" r:id="rId49"/>
    <sheet name="EDBE31" sheetId="50" r:id="rId50"/>
    <sheet name="EDBE32" sheetId="51" r:id="rId51"/>
    <sheet name="EDCF28" sheetId="52" r:id="rId52"/>
    <sheet name="EDLDUF" sheetId="53" r:id="rId53"/>
    <sheet name="EEBCYF" sheetId="54" r:id="rId54"/>
    <sheet name="EEDGEF" sheetId="55" r:id="rId55"/>
    <sheet name="EEMMQE" sheetId="56" r:id="rId56"/>
    <sheet name="EOUSTF" sheetId="57" r:id="rId57"/>
    <sheet name="AEHYLS" sheetId="58" r:id="rId58"/>
    <sheet name="EDFF32" sheetId="59" r:id="rId59"/>
    <sheet name="EEALVF" sheetId="60" r:id="rId60"/>
    <sheet name="EEARBF" sheetId="61" r:id="rId61"/>
    <sheet name="EEARFD" sheetId="62" r:id="rId62"/>
    <sheet name="EEBCIE" sheetId="63" r:id="rId63"/>
    <sheet name="EEBIEF" sheetId="64" r:id="rId64"/>
    <sheet name="EEESSF" sheetId="65" r:id="rId65"/>
    <sheet name="EEIAFF" sheetId="66" r:id="rId66"/>
    <sheet name="EEMCPF" sheetId="67" r:id="rId67"/>
    <sheet name="EEN50E" sheetId="68" r:id="rId68"/>
    <sheet name="EESMCF" sheetId="69" r:id="rId69"/>
    <sheet name="EOASEF" sheetId="70" r:id="rId70"/>
    <sheet name="EOUSEF" sheetId="71" r:id="rId71"/>
    <sheet name="ESLVRE" sheetId="72" r:id="rId72"/>
    <sheet name="Derivative Disclosure" sheetId="73" r:id="rId73"/>
  </sheets>
  <definedNames>
    <definedName name="_xlnm._FilterDatabase" localSheetId="0" hidden="1">Index!$A$4:$B$75</definedName>
    <definedName name="Hedging_Positions_through_Futures_AS_ON_MMMM_DD__YYYY___NIL" localSheetId="57">AEHYLS!#REF!</definedName>
    <definedName name="Hedging_Positions_through_Futures_AS_ON_MMMM_DD__YYYY___NIL" localSheetId="7">EDACBF!#REF!</definedName>
    <definedName name="Hedging_Positions_through_Futures_AS_ON_MMMM_DD__YYYY___NIL" localSheetId="36">EDBE30!#REF!</definedName>
    <definedName name="Hedging_Positions_through_Futures_AS_ON_MMMM_DD__YYYY___NIL" localSheetId="49">EDBE31!#REF!</definedName>
    <definedName name="Hedging_Positions_through_Futures_AS_ON_MMMM_DD__YYYY___NIL" localSheetId="50">EDBE32!#REF!</definedName>
    <definedName name="Hedging_Positions_through_Futures_AS_ON_MMMM_DD__YYYY___NIL" localSheetId="8">EDBE33!#REF!</definedName>
    <definedName name="Hedging_Positions_through_Futures_AS_ON_MMMM_DD__YYYY___NIL" localSheetId="42">EDBPDF!#REF!</definedName>
    <definedName name="Hedging_Positions_through_Futures_AS_ON_MMMM_DD__YYYY___NIL" localSheetId="51">EDCF28!#REF!</definedName>
    <definedName name="Hedging_Positions_through_Futures_AS_ON_MMMM_DD__YYYY___NIL" localSheetId="9">EDCG27!#REF!</definedName>
    <definedName name="Hedging_Positions_through_Futures_AS_ON_MMMM_DD__YYYY___NIL" localSheetId="2">EDCG28!#REF!</definedName>
    <definedName name="Hedging_Positions_through_Futures_AS_ON_MMMM_DD__YYYY___NIL" localSheetId="26">EDCG37!#REF!</definedName>
    <definedName name="Hedging_Positions_through_Futures_AS_ON_MMMM_DD__YYYY___NIL" localSheetId="43">EDCSDF!#REF!</definedName>
    <definedName name="Hedging_Positions_through_Futures_AS_ON_MMMM_DD__YYYY___NIL" localSheetId="27">EDFF30!#REF!</definedName>
    <definedName name="Hedging_Positions_through_Futures_AS_ON_MMMM_DD__YYYY___NIL" localSheetId="28">EDFF31!#REF!</definedName>
    <definedName name="Hedging_Positions_through_Futures_AS_ON_MMMM_DD__YYYY___NIL" localSheetId="58">EDFF32!#REF!</definedName>
    <definedName name="Hedging_Positions_through_Futures_AS_ON_MMMM_DD__YYYY___NIL" localSheetId="17">EDFF33!#REF!</definedName>
    <definedName name="Hedging_Positions_through_Futures_AS_ON_MMMM_DD__YYYY___NIL" localSheetId="18">EDGSEC!#REF!</definedName>
    <definedName name="Hedging_Positions_through_Futures_AS_ON_MMMM_DD__YYYY___NIL" localSheetId="52">EDLDUF!#REF!</definedName>
    <definedName name="Hedging_Positions_through_Futures_AS_ON_MMMM_DD__YYYY___NIL" localSheetId="10">EDN1LE!#REF!</definedName>
    <definedName name="Hedging_Positions_through_Futures_AS_ON_MMMM_DD__YYYY___NIL" localSheetId="29">EDNP27!#REF!</definedName>
    <definedName name="Hedging_Positions_through_Futures_AS_ON_MMMM_DD__YYYY___NIL" localSheetId="11">EDNPSF!#REF!</definedName>
    <definedName name="Hedging_Positions_through_Futures_AS_ON_MMMM_DD__YYYY___NIL" localSheetId="19">EDONTF!#REF!</definedName>
    <definedName name="Hedging_Positions_through_Futures_AS_ON_MMMM_DD__YYYY___NIL" localSheetId="59">EEALVF!#REF!</definedName>
    <definedName name="Hedging_Positions_through_Futures_AS_ON_MMMM_DD__YYYY___NIL" localSheetId="60">EEARBF!#REF!</definedName>
    <definedName name="Hedging_Positions_through_Futures_AS_ON_MMMM_DD__YYYY___NIL" localSheetId="61">EEARFD!#REF!</definedName>
    <definedName name="Hedging_Positions_through_Futures_AS_ON_MMMM_DD__YYYY___NIL" localSheetId="62">EEBCIE!#REF!</definedName>
    <definedName name="Hedging_Positions_through_Futures_AS_ON_MMMM_DD__YYYY___NIL" localSheetId="53">EEBCYF!#REF!</definedName>
    <definedName name="Hedging_Positions_through_Futures_AS_ON_MMMM_DD__YYYY___NIL" localSheetId="63">EEBIEF!#REF!</definedName>
    <definedName name="Hedging_Positions_through_Futures_AS_ON_MMMM_DD__YYYY___NIL" localSheetId="20">EECONF!#REF!</definedName>
    <definedName name="Hedging_Positions_through_Futures_AS_ON_MMMM_DD__YYYY___NIL" localSheetId="54">EEDGEF!#REF!</definedName>
    <definedName name="Hedging_Positions_through_Futures_AS_ON_MMMM_DD__YYYY___NIL" localSheetId="12">EEECRF!#REF!</definedName>
    <definedName name="Hedging_Positions_through_Futures_AS_ON_MMMM_DD__YYYY___NIL" localSheetId="3">EEELSS!#REF!</definedName>
    <definedName name="Hedging_Positions_through_Futures_AS_ON_MMMM_DD__YYYY___NIL" localSheetId="37">EEEQTF!#REF!</definedName>
    <definedName name="Hedging_Positions_through_Futures_AS_ON_MMMM_DD__YYYY___NIL" localSheetId="21">EEESCF!#REF!</definedName>
    <definedName name="Hedging_Positions_through_Futures_AS_ON_MMMM_DD__YYYY___NIL" localSheetId="64">EEESSF!#REF!</definedName>
    <definedName name="Hedging_Positions_through_Futures_AS_ON_MMMM_DD__YYYY___NIL" localSheetId="30">EEFINS!#REF!</definedName>
    <definedName name="Hedging_Positions_through_Futures_AS_ON_MMMM_DD__YYYY___NIL" localSheetId="4">EEFOCF!#REF!</definedName>
    <definedName name="Hedging_Positions_through_Futures_AS_ON_MMMM_DD__YYYY___NIL" localSheetId="65">EEIAFF!#REF!</definedName>
    <definedName name="Hedging_Positions_through_Futures_AS_ON_MMMM_DD__YYYY___NIL" localSheetId="44">EEIF30!#REF!</definedName>
    <definedName name="Hedging_Positions_through_Futures_AS_ON_MMMM_DD__YYYY___NIL" localSheetId="13">EEIF50!#REF!</definedName>
    <definedName name="Hedging_Positions_through_Futures_AS_ON_MMMM_DD__YYYY___NIL" localSheetId="45">EELMFE!#REF!</definedName>
    <definedName name="Hedging_Positions_through_Futures_AS_ON_MMMM_DD__YYYY___NIL" localSheetId="22">EELMIF!#REF!</definedName>
    <definedName name="Hedging_Positions_through_Futures_AS_ON_MMMM_DD__YYYY___NIL" localSheetId="14">'EEM150'!#REF!</definedName>
    <definedName name="Hedging_Positions_through_Futures_AS_ON_MMMM_DD__YYYY___NIL" localSheetId="31">EEMAAF!#REF!</definedName>
    <definedName name="Hedging_Positions_through_Futures_AS_ON_MMMM_DD__YYYY___NIL" localSheetId="66">EEMCPF!#REF!</definedName>
    <definedName name="Hedging_Positions_through_Futures_AS_ON_MMMM_DD__YYYY___NIL" localSheetId="55">EEMMQE!#REF!</definedName>
    <definedName name="Hedging_Positions_through_Futures_AS_ON_MMMM_DD__YYYY___NIL" localSheetId="5">EEMMQI!#REF!</definedName>
    <definedName name="Hedging_Positions_through_Futures_AS_ON_MMMM_DD__YYYY___NIL" localSheetId="46">EEMOF1!#REF!</definedName>
    <definedName name="Hedging_Positions_through_Futures_AS_ON_MMMM_DD__YYYY___NIL" localSheetId="23">EEMOFF!#REF!</definedName>
    <definedName name="Hedging_Positions_through_Futures_AS_ON_MMMM_DD__YYYY___NIL" localSheetId="67">EEN50E!#REF!</definedName>
    <definedName name="Hedging_Positions_through_Futures_AS_ON_MMMM_DD__YYYY___NIL" localSheetId="15">EENBEF!#REF!</definedName>
    <definedName name="Hedging_Positions_through_Futures_AS_ON_MMMM_DD__YYYY___NIL" localSheetId="32">EENN50!#REF!</definedName>
    <definedName name="Hedging_Positions_through_Futures_AS_ON_MMMM_DD__YYYY___NIL" localSheetId="38">EEPRUA!#REF!</definedName>
    <definedName name="Hedging_Positions_through_Futures_AS_ON_MMMM_DD__YYYY___NIL" localSheetId="33">'EES250'!#REF!</definedName>
    <definedName name="Hedging_Positions_through_Futures_AS_ON_MMMM_DD__YYYY___NIL" localSheetId="39">EES30E!#REF!</definedName>
    <definedName name="Hedging_Positions_through_Futures_AS_ON_MMMM_DD__YYYY___NIL" localSheetId="68">EESMCF!#REF!</definedName>
    <definedName name="Hedging_Positions_through_Futures_AS_ON_MMMM_DD__YYYY___NIL" localSheetId="40">EETECF!#REF!</definedName>
    <definedName name="Hedging_Positions_through_Futures_AS_ON_MMMM_DD__YYYY___NIL" localSheetId="16">EGEFOF!#REF!</definedName>
    <definedName name="Hedging_Positions_through_Futures_AS_ON_MMMM_DD__YYYY___NIL" localSheetId="34">EGOLDE!#REF!</definedName>
    <definedName name="Hedging_Positions_through_Futures_AS_ON_MMMM_DD__YYYY___NIL" localSheetId="24">EGSFOF!#REF!</definedName>
    <definedName name="Hedging_Positions_through_Futures_AS_ON_MMMM_DD__YYYY___NIL" localSheetId="35">ELLIQF!#REF!</definedName>
    <definedName name="Hedging_Positions_through_Futures_AS_ON_MMMM_DD__YYYY___NIL" localSheetId="69">EOASEF!#REF!</definedName>
    <definedName name="Hedging_Positions_through_Futures_AS_ON_MMMM_DD__YYYY___NIL" localSheetId="47">EOCHIF!#REF!</definedName>
    <definedName name="Hedging_Positions_through_Futures_AS_ON_MMMM_DD__YYYY___NIL" localSheetId="48">EODWHF!#REF!</definedName>
    <definedName name="Hedging_Positions_through_Futures_AS_ON_MMMM_DD__YYYY___NIL" localSheetId="41">EOEDOF!#REF!</definedName>
    <definedName name="Hedging_Positions_through_Futures_AS_ON_MMMM_DD__YYYY___NIL" localSheetId="6">EOEMOP!#REF!</definedName>
    <definedName name="Hedging_Positions_through_Futures_AS_ON_MMMM_DD__YYYY___NIL" localSheetId="70">EOUSEF!#REF!</definedName>
    <definedName name="Hedging_Positions_through_Futures_AS_ON_MMMM_DD__YYYY___NIL" localSheetId="56">EOUSTF!#REF!</definedName>
    <definedName name="Hedging_Positions_through_Futures_AS_ON_MMMM_DD__YYYY___NIL" localSheetId="25">ESEFOF!#REF!</definedName>
    <definedName name="Hedging_Positions_through_Futures_AS_ON_MMMM_DD__YYYY___NIL" localSheetId="71">ESLVRE!#REF!</definedName>
    <definedName name="Hedging_Positions_through_Futures_AS_ON_MMMM_DD__YYYY___NIL">EDCF27!#REF!</definedName>
    <definedName name="JPM_Footer_disp" localSheetId="57">AEHYLS!#REF!</definedName>
    <definedName name="JPM_Footer_disp" localSheetId="7">EDACBF!#REF!</definedName>
    <definedName name="JPM_Footer_disp" localSheetId="36">EDBE30!#REF!</definedName>
    <definedName name="JPM_Footer_disp" localSheetId="49">EDBE31!#REF!</definedName>
    <definedName name="JPM_Footer_disp" localSheetId="50">EDBE32!#REF!</definedName>
    <definedName name="JPM_Footer_disp" localSheetId="8">EDBE33!#REF!</definedName>
    <definedName name="JPM_Footer_disp" localSheetId="42">EDBPDF!#REF!</definedName>
    <definedName name="JPM_Footer_disp" localSheetId="51">EDCF28!#REF!</definedName>
    <definedName name="JPM_Footer_disp" localSheetId="9">EDCG27!#REF!</definedName>
    <definedName name="JPM_Footer_disp" localSheetId="2">EDCG28!#REF!</definedName>
    <definedName name="JPM_Footer_disp" localSheetId="26">EDCG37!#REF!</definedName>
    <definedName name="JPM_Footer_disp" localSheetId="43">EDCSDF!#REF!</definedName>
    <definedName name="JPM_Footer_disp" localSheetId="27">EDFF30!#REF!</definedName>
    <definedName name="JPM_Footer_disp" localSheetId="28">EDFF31!#REF!</definedName>
    <definedName name="JPM_Footer_disp" localSheetId="58">EDFF32!#REF!</definedName>
    <definedName name="JPM_Footer_disp" localSheetId="17">EDFF33!#REF!</definedName>
    <definedName name="JPM_Footer_disp" localSheetId="18">EDGSEC!#REF!</definedName>
    <definedName name="JPM_Footer_disp" localSheetId="52">EDLDUF!#REF!</definedName>
    <definedName name="JPM_Footer_disp" localSheetId="10">EDN1LE!#REF!</definedName>
    <definedName name="JPM_Footer_disp" localSheetId="29">EDNP27!#REF!</definedName>
    <definedName name="JPM_Footer_disp" localSheetId="11">EDNPSF!#REF!</definedName>
    <definedName name="JPM_Footer_disp" localSheetId="19">EDONTF!#REF!</definedName>
    <definedName name="JPM_Footer_disp" localSheetId="59">EEALVF!#REF!</definedName>
    <definedName name="JPM_Footer_disp" localSheetId="60">EEARBF!#REF!</definedName>
    <definedName name="JPM_Footer_disp" localSheetId="61">EEARFD!#REF!</definedName>
    <definedName name="JPM_Footer_disp" localSheetId="62">EEBCIE!#REF!</definedName>
    <definedName name="JPM_Footer_disp" localSheetId="53">EEBCYF!#REF!</definedName>
    <definedName name="JPM_Footer_disp" localSheetId="63">EEBIEF!#REF!</definedName>
    <definedName name="JPM_Footer_disp" localSheetId="20">EECONF!#REF!</definedName>
    <definedName name="JPM_Footer_disp" localSheetId="54">EEDGEF!#REF!</definedName>
    <definedName name="JPM_Footer_disp" localSheetId="12">EEECRF!#REF!</definedName>
    <definedName name="JPM_Footer_disp" localSheetId="3">EEELSS!#REF!</definedName>
    <definedName name="JPM_Footer_disp" localSheetId="37">EEEQTF!#REF!</definedName>
    <definedName name="JPM_Footer_disp" localSheetId="21">EEESCF!#REF!</definedName>
    <definedName name="JPM_Footer_disp" localSheetId="64">EEESSF!#REF!</definedName>
    <definedName name="JPM_Footer_disp" localSheetId="30">EEFINS!#REF!</definedName>
    <definedName name="JPM_Footer_disp" localSheetId="4">EEFOCF!#REF!</definedName>
    <definedName name="JPM_Footer_disp" localSheetId="65">EEIAFF!#REF!</definedName>
    <definedName name="JPM_Footer_disp" localSheetId="44">EEIF30!#REF!</definedName>
    <definedName name="JPM_Footer_disp" localSheetId="13">EEIF50!#REF!</definedName>
    <definedName name="JPM_Footer_disp" localSheetId="45">EELMFE!#REF!</definedName>
    <definedName name="JPM_Footer_disp" localSheetId="22">EELMIF!#REF!</definedName>
    <definedName name="JPM_Footer_disp" localSheetId="14">'EEM150'!#REF!</definedName>
    <definedName name="JPM_Footer_disp" localSheetId="31">EEMAAF!#REF!</definedName>
    <definedName name="JPM_Footer_disp" localSheetId="66">EEMCPF!#REF!</definedName>
    <definedName name="JPM_Footer_disp" localSheetId="55">EEMMQE!#REF!</definedName>
    <definedName name="JPM_Footer_disp" localSheetId="5">EEMMQI!#REF!</definedName>
    <definedName name="JPM_Footer_disp" localSheetId="46">EEMOF1!#REF!</definedName>
    <definedName name="JPM_Footer_disp" localSheetId="23">EEMOFF!#REF!</definedName>
    <definedName name="JPM_Footer_disp" localSheetId="67">EEN50E!#REF!</definedName>
    <definedName name="JPM_Footer_disp" localSheetId="15">EENBEF!#REF!</definedName>
    <definedName name="JPM_Footer_disp" localSheetId="32">EENN50!#REF!</definedName>
    <definedName name="JPM_Footer_disp" localSheetId="38">EEPRUA!#REF!</definedName>
    <definedName name="JPM_Footer_disp" localSheetId="33">'EES250'!#REF!</definedName>
    <definedName name="JPM_Footer_disp" localSheetId="39">EES30E!#REF!</definedName>
    <definedName name="JPM_Footer_disp" localSheetId="68">EESMCF!#REF!</definedName>
    <definedName name="JPM_Footer_disp" localSheetId="40">EETECF!#REF!</definedName>
    <definedName name="JPM_Footer_disp" localSheetId="16">EGEFOF!#REF!</definedName>
    <definedName name="JPM_Footer_disp" localSheetId="34">EGOLDE!#REF!</definedName>
    <definedName name="JPM_Footer_disp" localSheetId="24">EGSFOF!#REF!</definedName>
    <definedName name="JPM_Footer_disp" localSheetId="35">ELLIQF!#REF!</definedName>
    <definedName name="JPM_Footer_disp" localSheetId="69">EOASEF!#REF!</definedName>
    <definedName name="JPM_Footer_disp" localSheetId="47">EOCHIF!#REF!</definedName>
    <definedName name="JPM_Footer_disp" localSheetId="48">EODWHF!#REF!</definedName>
    <definedName name="JPM_Footer_disp" localSheetId="41">EOEDOF!#REF!</definedName>
    <definedName name="JPM_Footer_disp" localSheetId="6">EOEMOP!#REF!</definedName>
    <definedName name="JPM_Footer_disp" localSheetId="70">EOUSEF!#REF!</definedName>
    <definedName name="JPM_Footer_disp" localSheetId="56">EOUSTF!#REF!</definedName>
    <definedName name="JPM_Footer_disp" localSheetId="25">ESEFOF!#REF!</definedName>
    <definedName name="JPM_Footer_disp" localSheetId="71">ESLVRE!#REF!</definedName>
    <definedName name="JPM_Footer_disp">EDCF27!#REF!</definedName>
    <definedName name="JPM_Footer_disp12" localSheetId="57">AEHYLS!#REF!</definedName>
    <definedName name="JPM_Footer_disp12" localSheetId="7">EDACBF!#REF!</definedName>
    <definedName name="JPM_Footer_disp12" localSheetId="36">EDBE30!#REF!</definedName>
    <definedName name="JPM_Footer_disp12" localSheetId="49">EDBE31!#REF!</definedName>
    <definedName name="JPM_Footer_disp12" localSheetId="50">EDBE32!#REF!</definedName>
    <definedName name="JPM_Footer_disp12" localSheetId="8">EDBE33!#REF!</definedName>
    <definedName name="JPM_Footer_disp12" localSheetId="42">EDBPDF!#REF!</definedName>
    <definedName name="JPM_Footer_disp12" localSheetId="51">EDCF28!#REF!</definedName>
    <definedName name="JPM_Footer_disp12" localSheetId="9">EDCG27!#REF!</definedName>
    <definedName name="JPM_Footer_disp12" localSheetId="2">EDCG28!#REF!</definedName>
    <definedName name="JPM_Footer_disp12" localSheetId="26">EDCG37!#REF!</definedName>
    <definedName name="JPM_Footer_disp12" localSheetId="43">EDCSDF!#REF!</definedName>
    <definedName name="JPM_Footer_disp12" localSheetId="27">EDFF30!#REF!</definedName>
    <definedName name="JPM_Footer_disp12" localSheetId="28">EDFF31!#REF!</definedName>
    <definedName name="JPM_Footer_disp12" localSheetId="58">EDFF32!#REF!</definedName>
    <definedName name="JPM_Footer_disp12" localSheetId="17">EDFF33!#REF!</definedName>
    <definedName name="JPM_Footer_disp12" localSheetId="18">EDGSEC!#REF!</definedName>
    <definedName name="JPM_Footer_disp12" localSheetId="52">EDLDUF!#REF!</definedName>
    <definedName name="JPM_Footer_disp12" localSheetId="10">EDN1LE!#REF!</definedName>
    <definedName name="JPM_Footer_disp12" localSheetId="29">EDNP27!#REF!</definedName>
    <definedName name="JPM_Footer_disp12" localSheetId="11">EDNPSF!#REF!</definedName>
    <definedName name="JPM_Footer_disp12" localSheetId="19">EDONTF!#REF!</definedName>
    <definedName name="JPM_Footer_disp12" localSheetId="59">EEALVF!#REF!</definedName>
    <definedName name="JPM_Footer_disp12" localSheetId="60">EEARBF!#REF!</definedName>
    <definedName name="JPM_Footer_disp12" localSheetId="61">EEARFD!#REF!</definedName>
    <definedName name="JPM_Footer_disp12" localSheetId="62">EEBCIE!#REF!</definedName>
    <definedName name="JPM_Footer_disp12" localSheetId="53">EEBCYF!#REF!</definedName>
    <definedName name="JPM_Footer_disp12" localSheetId="63">EEBIEF!#REF!</definedName>
    <definedName name="JPM_Footer_disp12" localSheetId="20">EECONF!#REF!</definedName>
    <definedName name="JPM_Footer_disp12" localSheetId="54">EEDGEF!#REF!</definedName>
    <definedName name="JPM_Footer_disp12" localSheetId="12">EEECRF!#REF!</definedName>
    <definedName name="JPM_Footer_disp12" localSheetId="3">EEELSS!#REF!</definedName>
    <definedName name="JPM_Footer_disp12" localSheetId="37">EEEQTF!#REF!</definedName>
    <definedName name="JPM_Footer_disp12" localSheetId="21">EEESCF!#REF!</definedName>
    <definedName name="JPM_Footer_disp12" localSheetId="64">EEESSF!#REF!</definedName>
    <definedName name="JPM_Footer_disp12" localSheetId="30">EEFINS!#REF!</definedName>
    <definedName name="JPM_Footer_disp12" localSheetId="4">EEFOCF!#REF!</definedName>
    <definedName name="JPM_Footer_disp12" localSheetId="65">EEIAFF!#REF!</definedName>
    <definedName name="JPM_Footer_disp12" localSheetId="44">EEIF30!#REF!</definedName>
    <definedName name="JPM_Footer_disp12" localSheetId="13">EEIF50!#REF!</definedName>
    <definedName name="JPM_Footer_disp12" localSheetId="45">EELMFE!#REF!</definedName>
    <definedName name="JPM_Footer_disp12" localSheetId="22">EELMIF!#REF!</definedName>
    <definedName name="JPM_Footer_disp12" localSheetId="14">'EEM150'!#REF!</definedName>
    <definedName name="JPM_Footer_disp12" localSheetId="31">EEMAAF!#REF!</definedName>
    <definedName name="JPM_Footer_disp12" localSheetId="66">EEMCPF!#REF!</definedName>
    <definedName name="JPM_Footer_disp12" localSheetId="55">EEMMQE!#REF!</definedName>
    <definedName name="JPM_Footer_disp12" localSheetId="5">EEMMQI!#REF!</definedName>
    <definedName name="JPM_Footer_disp12" localSheetId="46">EEMOF1!#REF!</definedName>
    <definedName name="JPM_Footer_disp12" localSheetId="23">EEMOFF!#REF!</definedName>
    <definedName name="JPM_Footer_disp12" localSheetId="67">EEN50E!#REF!</definedName>
    <definedName name="JPM_Footer_disp12" localSheetId="15">EENBEF!#REF!</definedName>
    <definedName name="JPM_Footer_disp12" localSheetId="32">EENN50!#REF!</definedName>
    <definedName name="JPM_Footer_disp12" localSheetId="38">EEPRUA!#REF!</definedName>
    <definedName name="JPM_Footer_disp12" localSheetId="33">'EES250'!#REF!</definedName>
    <definedName name="JPM_Footer_disp12" localSheetId="39">EES30E!#REF!</definedName>
    <definedName name="JPM_Footer_disp12" localSheetId="68">EESMCF!#REF!</definedName>
    <definedName name="JPM_Footer_disp12" localSheetId="40">EETECF!#REF!</definedName>
    <definedName name="JPM_Footer_disp12" localSheetId="16">EGEFOF!#REF!</definedName>
    <definedName name="JPM_Footer_disp12" localSheetId="34">EGOLDE!#REF!</definedName>
    <definedName name="JPM_Footer_disp12" localSheetId="24">EGSFOF!#REF!</definedName>
    <definedName name="JPM_Footer_disp12" localSheetId="35">ELLIQF!#REF!</definedName>
    <definedName name="JPM_Footer_disp12" localSheetId="69">EOASEF!#REF!</definedName>
    <definedName name="JPM_Footer_disp12" localSheetId="47">EOCHIF!#REF!</definedName>
    <definedName name="JPM_Footer_disp12" localSheetId="48">EODWHF!#REF!</definedName>
    <definedName name="JPM_Footer_disp12" localSheetId="41">EOEDOF!#REF!</definedName>
    <definedName name="JPM_Footer_disp12" localSheetId="6">EOEMOP!#REF!</definedName>
    <definedName name="JPM_Footer_disp12" localSheetId="70">EOUSEF!#REF!</definedName>
    <definedName name="JPM_Footer_disp12" localSheetId="56">EOUSTF!#REF!</definedName>
    <definedName name="JPM_Footer_disp12" localSheetId="25">ESEFOF!#REF!</definedName>
    <definedName name="JPM_Footer_disp12" localSheetId="71">ESLVRE!#REF!</definedName>
    <definedName name="JPM_Footer_disp12">EDCF27!#REF!</definedName>
    <definedName name="_xlnm.Print_Area" localSheetId="72">'Derivative Disclosure'!$C$2:$M$396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0" i="73" l="1"/>
  <c r="K379" i="73"/>
  <c r="L341" i="73"/>
  <c r="A341" i="73"/>
  <c r="L340" i="73"/>
  <c r="A340" i="73"/>
  <c r="L339" i="73"/>
  <c r="A339" i="73"/>
  <c r="L338" i="73"/>
  <c r="L337" i="73"/>
  <c r="L336" i="73"/>
  <c r="A336" i="73"/>
  <c r="L335" i="73"/>
  <c r="A335" i="73"/>
  <c r="L334" i="73"/>
  <c r="A334" i="73"/>
  <c r="L333" i="73"/>
  <c r="A333" i="73"/>
  <c r="L332" i="73"/>
  <c r="A332" i="73"/>
  <c r="L331" i="73"/>
  <c r="A331" i="73"/>
  <c r="L330" i="73"/>
  <c r="A330" i="73"/>
  <c r="L329" i="73"/>
  <c r="A329" i="73"/>
  <c r="L328" i="73"/>
  <c r="A328" i="73"/>
  <c r="L327" i="73"/>
  <c r="A327" i="73"/>
  <c r="L326" i="73"/>
  <c r="A326" i="73"/>
  <c r="L325" i="73"/>
  <c r="A325" i="73"/>
  <c r="L324" i="73"/>
  <c r="A324" i="73"/>
  <c r="L323" i="73"/>
  <c r="A323" i="73"/>
  <c r="L322" i="73"/>
  <c r="A322" i="73"/>
  <c r="L321" i="73"/>
  <c r="A321" i="73"/>
  <c r="L320" i="73"/>
  <c r="A320" i="73"/>
  <c r="L319" i="73"/>
  <c r="A319" i="73"/>
  <c r="L318" i="73"/>
  <c r="A318" i="73"/>
  <c r="L317" i="73"/>
  <c r="A317" i="73"/>
  <c r="L316" i="73"/>
  <c r="A316" i="73"/>
  <c r="L315" i="73"/>
  <c r="A315" i="73"/>
  <c r="L314" i="73"/>
  <c r="A314" i="73"/>
  <c r="L313" i="73"/>
  <c r="A313" i="73"/>
  <c r="L312" i="73"/>
  <c r="A312" i="73"/>
  <c r="L311" i="73"/>
  <c r="A311" i="73"/>
  <c r="L310" i="73"/>
  <c r="A310" i="73"/>
  <c r="L309" i="73"/>
  <c r="A309" i="73"/>
  <c r="L308" i="73"/>
  <c r="A308" i="73"/>
  <c r="L307" i="73"/>
  <c r="A307" i="73"/>
  <c r="L306" i="73"/>
  <c r="A306" i="73"/>
  <c r="J302" i="73"/>
  <c r="I302" i="73"/>
  <c r="H302" i="73"/>
  <c r="G302" i="73"/>
  <c r="F302" i="73"/>
  <c r="F295" i="73"/>
  <c r="F294" i="73"/>
  <c r="F293" i="73"/>
  <c r="A285" i="73"/>
  <c r="A284" i="73"/>
  <c r="A283" i="73"/>
  <c r="A282" i="73"/>
  <c r="A281" i="73"/>
  <c r="A280" i="73"/>
  <c r="A279" i="73"/>
  <c r="A278" i="73"/>
  <c r="A277" i="73"/>
  <c r="A276" i="73"/>
  <c r="A275" i="73"/>
  <c r="A274" i="73"/>
  <c r="A273" i="73"/>
  <c r="A272" i="73"/>
  <c r="A271" i="73"/>
  <c r="A270" i="73"/>
  <c r="A269" i="73"/>
  <c r="A268" i="73"/>
  <c r="A267" i="73"/>
  <c r="A266" i="73"/>
  <c r="A265" i="73"/>
  <c r="A264" i="73"/>
  <c r="A263" i="73"/>
  <c r="A262" i="73"/>
  <c r="A261" i="73"/>
  <c r="A260" i="73"/>
  <c r="A259" i="73"/>
  <c r="A258" i="73"/>
  <c r="A257" i="73"/>
  <c r="A256" i="73"/>
  <c r="A255" i="73"/>
  <c r="A254" i="73"/>
  <c r="A253" i="73"/>
  <c r="A252" i="73"/>
  <c r="A251" i="73"/>
  <c r="A250" i="73"/>
  <c r="A249" i="73"/>
  <c r="A248" i="73"/>
  <c r="A247" i="73"/>
  <c r="A246" i="73"/>
  <c r="A245" i="73"/>
  <c r="A244" i="73"/>
  <c r="A243" i="73"/>
  <c r="A242" i="73"/>
  <c r="A241" i="73"/>
  <c r="A240" i="73"/>
  <c r="A239" i="73"/>
  <c r="A238" i="73"/>
  <c r="A237" i="73"/>
  <c r="A236" i="73"/>
  <c r="A235" i="73"/>
  <c r="A234" i="73"/>
  <c r="A233" i="73"/>
  <c r="A232" i="73"/>
  <c r="A231" i="73"/>
  <c r="A230" i="73"/>
  <c r="A229" i="73"/>
  <c r="A228" i="73"/>
  <c r="A227" i="73"/>
  <c r="A226" i="73"/>
  <c r="A225" i="73"/>
  <c r="A224" i="73"/>
  <c r="A223" i="73"/>
  <c r="A222" i="73"/>
  <c r="A221" i="73"/>
  <c r="A220" i="73"/>
  <c r="A219" i="73"/>
  <c r="A218" i="73"/>
  <c r="A217" i="73"/>
  <c r="A216" i="73"/>
  <c r="A215" i="73"/>
  <c r="A214" i="73"/>
  <c r="A213" i="73"/>
  <c r="A212" i="73"/>
  <c r="A211" i="73"/>
  <c r="A210" i="73"/>
  <c r="A209" i="73"/>
  <c r="A208" i="73"/>
  <c r="A207" i="73"/>
  <c r="A206" i="73"/>
  <c r="A205" i="73"/>
  <c r="A204" i="73"/>
  <c r="A203" i="73"/>
  <c r="A202" i="73"/>
  <c r="A201" i="73"/>
  <c r="A200" i="73"/>
  <c r="A199" i="73"/>
  <c r="A198" i="73"/>
  <c r="A197" i="73"/>
  <c r="A196" i="73"/>
  <c r="A195" i="73"/>
  <c r="A194" i="73"/>
  <c r="A193" i="73"/>
  <c r="A192" i="73"/>
  <c r="A191" i="73"/>
  <c r="A190" i="73"/>
  <c r="A189" i="73"/>
  <c r="A188" i="73"/>
  <c r="A187" i="73"/>
  <c r="A186" i="73"/>
  <c r="A185" i="73"/>
  <c r="A184" i="73"/>
  <c r="A183" i="73"/>
  <c r="A182" i="73"/>
  <c r="A181" i="73"/>
  <c r="A180" i="73"/>
  <c r="A179" i="73"/>
  <c r="A178" i="73"/>
  <c r="A177" i="73"/>
  <c r="A176" i="73"/>
  <c r="A175" i="73"/>
  <c r="A174" i="73"/>
  <c r="A173" i="73"/>
  <c r="A172" i="73"/>
  <c r="A171" i="73"/>
  <c r="A170" i="73"/>
  <c r="A169" i="73"/>
  <c r="A168" i="73"/>
  <c r="A167" i="73"/>
  <c r="A166" i="73"/>
  <c r="A165" i="73"/>
  <c r="A164" i="73"/>
  <c r="A163" i="73"/>
  <c r="A162" i="73"/>
  <c r="A161" i="73"/>
  <c r="A160" i="73"/>
  <c r="A159" i="73"/>
  <c r="A158" i="73"/>
  <c r="A157" i="73"/>
  <c r="A156" i="73"/>
  <c r="A155" i="73"/>
  <c r="A154" i="73"/>
  <c r="A153" i="73"/>
  <c r="A152" i="73"/>
  <c r="A151" i="73"/>
  <c r="A150" i="73"/>
  <c r="A149" i="73"/>
  <c r="A148" i="73"/>
  <c r="A147" i="73"/>
  <c r="A146" i="73"/>
  <c r="A145" i="73"/>
  <c r="A144" i="73"/>
  <c r="A143" i="73"/>
  <c r="A142" i="73"/>
  <c r="A141" i="73"/>
  <c r="A140" i="73"/>
  <c r="A139" i="73"/>
  <c r="A138" i="73"/>
  <c r="A137" i="73"/>
  <c r="A136" i="73"/>
  <c r="A135" i="73"/>
  <c r="A134" i="73"/>
  <c r="A133" i="73"/>
  <c r="A132" i="73"/>
  <c r="A131" i="73"/>
  <c r="A130" i="73"/>
  <c r="A129" i="73"/>
  <c r="A128" i="73"/>
  <c r="A127" i="73"/>
  <c r="A126" i="73"/>
  <c r="A125" i="73"/>
  <c r="A124" i="73"/>
  <c r="A123" i="73"/>
  <c r="A122" i="73"/>
  <c r="A121" i="73"/>
  <c r="A120" i="73"/>
  <c r="A119" i="73"/>
  <c r="A118" i="73"/>
  <c r="A117" i="73"/>
  <c r="A116" i="73"/>
  <c r="A115" i="73"/>
  <c r="A114" i="73"/>
  <c r="A113" i="73"/>
  <c r="A112" i="73"/>
  <c r="A111" i="73"/>
  <c r="A110" i="73"/>
  <c r="A109" i="73"/>
  <c r="A108" i="73"/>
  <c r="A107" i="73"/>
  <c r="A106" i="73"/>
  <c r="A105" i="73"/>
  <c r="A104" i="73"/>
  <c r="A103" i="73"/>
  <c r="A102" i="73"/>
  <c r="A101" i="73"/>
  <c r="A100" i="73"/>
  <c r="A99" i="73"/>
  <c r="A98" i="73"/>
  <c r="A97" i="73"/>
  <c r="A96" i="73"/>
  <c r="A95" i="73"/>
  <c r="A94" i="73"/>
  <c r="A93" i="73"/>
  <c r="A92" i="73"/>
  <c r="A91" i="73"/>
  <c r="A90" i="73"/>
  <c r="A89" i="73"/>
  <c r="A88" i="73"/>
  <c r="A87" i="73"/>
  <c r="A86" i="73"/>
  <c r="A85" i="73"/>
  <c r="A84" i="73"/>
  <c r="A83" i="73"/>
  <c r="A82" i="73"/>
  <c r="A81" i="73"/>
  <c r="A80" i="73"/>
  <c r="A79" i="73"/>
  <c r="A78" i="73"/>
  <c r="A77" i="73"/>
  <c r="A76" i="73"/>
  <c r="A75" i="73"/>
  <c r="A74" i="73"/>
  <c r="A73" i="73"/>
  <c r="A72" i="73"/>
  <c r="A71" i="73"/>
  <c r="A70" i="73"/>
  <c r="A69" i="73"/>
  <c r="A68" i="73"/>
  <c r="A67" i="73"/>
  <c r="A66" i="73"/>
  <c r="A65" i="73"/>
  <c r="A64" i="73"/>
  <c r="A63" i="73"/>
  <c r="A62" i="73"/>
  <c r="A61" i="73"/>
  <c r="A60" i="73"/>
  <c r="A59" i="73"/>
  <c r="A58" i="73"/>
  <c r="A57" i="73"/>
  <c r="A56" i="73"/>
  <c r="A55" i="73"/>
  <c r="A54" i="73"/>
  <c r="A53" i="73"/>
  <c r="A52" i="73"/>
  <c r="A51" i="73"/>
  <c r="A50" i="73"/>
  <c r="A49" i="73"/>
  <c r="A48" i="73"/>
  <c r="A47" i="73"/>
  <c r="A46" i="73"/>
  <c r="A45" i="73"/>
  <c r="A44" i="73"/>
  <c r="A43" i="73"/>
  <c r="A42" i="73"/>
  <c r="A41" i="73"/>
  <c r="A40" i="73"/>
  <c r="A39" i="73"/>
  <c r="A38" i="73"/>
  <c r="A37" i="73"/>
  <c r="A36" i="73"/>
  <c r="A35" i="73"/>
  <c r="A34" i="73"/>
  <c r="A33" i="73"/>
  <c r="A32" i="73"/>
  <c r="A31" i="73"/>
  <c r="A30" i="73"/>
  <c r="A29" i="73"/>
  <c r="A28" i="73"/>
  <c r="A27" i="73"/>
  <c r="A26" i="73"/>
  <c r="A25" i="73"/>
  <c r="A24" i="73"/>
  <c r="A23" i="73"/>
  <c r="A22" i="73"/>
  <c r="A21" i="73"/>
  <c r="A20" i="73"/>
  <c r="A19" i="73"/>
  <c r="A18" i="73"/>
  <c r="A17" i="73"/>
  <c r="A16" i="73"/>
  <c r="A15" i="73"/>
  <c r="A14" i="73"/>
  <c r="A13" i="73"/>
  <c r="A12" i="73"/>
  <c r="A11" i="73"/>
  <c r="A10" i="73"/>
  <c r="A9" i="73"/>
  <c r="A8" i="73"/>
  <c r="A7" i="73"/>
  <c r="E14" i="72"/>
  <c r="F13" i="72"/>
  <c r="F14" i="72" s="1"/>
  <c r="H3" i="72"/>
  <c r="H3" i="71"/>
  <c r="H3" i="70"/>
  <c r="H3" i="69"/>
  <c r="H3" i="68"/>
  <c r="H3" i="67"/>
  <c r="H3" i="66"/>
  <c r="E140" i="65"/>
  <c r="F130" i="65"/>
  <c r="E130" i="65"/>
  <c r="H3" i="65"/>
  <c r="H3" i="64"/>
  <c r="H3" i="63"/>
  <c r="F171" i="62"/>
  <c r="E171" i="62"/>
  <c r="F149" i="62"/>
  <c r="E149" i="62"/>
  <c r="F109" i="62"/>
  <c r="F112" i="62" s="1"/>
  <c r="E109" i="62"/>
  <c r="E112" i="62" s="1"/>
  <c r="H3" i="62"/>
  <c r="H3" i="61"/>
  <c r="H3" i="60"/>
  <c r="B53" i="59"/>
  <c r="H3" i="59"/>
  <c r="H3" i="58"/>
  <c r="H3" i="57"/>
  <c r="H3" i="56"/>
  <c r="F90" i="55"/>
  <c r="E89" i="55"/>
  <c r="E90" i="55" s="1"/>
  <c r="F80" i="55"/>
  <c r="F83" i="55" s="1"/>
  <c r="E80" i="55"/>
  <c r="E83" i="55" s="1"/>
  <c r="H3" i="55"/>
  <c r="F86" i="54"/>
  <c r="E85" i="54"/>
  <c r="E86" i="54" s="1"/>
  <c r="F76" i="54"/>
  <c r="F79" i="54" s="1"/>
  <c r="E76" i="54"/>
  <c r="E79" i="54" s="1"/>
  <c r="H3" i="54"/>
  <c r="B105" i="53"/>
  <c r="H3" i="53"/>
  <c r="B76" i="52"/>
  <c r="H3" i="52"/>
  <c r="B94" i="51"/>
  <c r="H3" i="51"/>
  <c r="B106" i="50"/>
  <c r="H3" i="50"/>
  <c r="H3" i="49"/>
  <c r="H3" i="48"/>
  <c r="H3" i="47"/>
  <c r="H3" i="46"/>
  <c r="H3" i="45"/>
  <c r="B79" i="44"/>
  <c r="H3" i="44"/>
  <c r="B129" i="43"/>
  <c r="H3" i="43"/>
  <c r="H3" i="42"/>
  <c r="H3" i="41"/>
  <c r="H3" i="40"/>
  <c r="F116" i="39"/>
  <c r="E115" i="39"/>
  <c r="E116" i="39" s="1"/>
  <c r="F106" i="39"/>
  <c r="F109" i="39" s="1"/>
  <c r="E106" i="39"/>
  <c r="E109" i="39" s="1"/>
  <c r="H3" i="39"/>
  <c r="H3" i="38"/>
  <c r="B140" i="37"/>
  <c r="H3" i="37"/>
  <c r="B173" i="36"/>
  <c r="H3" i="36"/>
  <c r="E14" i="35"/>
  <c r="F13" i="35"/>
  <c r="F14" i="35" s="1"/>
  <c r="H3" i="35"/>
  <c r="H3" i="34"/>
  <c r="H3" i="33"/>
  <c r="F199" i="32"/>
  <c r="E182" i="32"/>
  <c r="F181" i="32"/>
  <c r="F182" i="32" s="1"/>
  <c r="F179" i="32"/>
  <c r="F52" i="32"/>
  <c r="E52" i="32"/>
  <c r="H3" i="32"/>
  <c r="H3" i="31"/>
  <c r="B96" i="30"/>
  <c r="H3" i="30"/>
  <c r="B53" i="29"/>
  <c r="H3" i="29"/>
  <c r="B53" i="28"/>
  <c r="H3" i="28"/>
  <c r="B83" i="27"/>
  <c r="H3" i="27"/>
  <c r="H3" i="26"/>
  <c r="H3" i="25"/>
  <c r="H3" i="24"/>
  <c r="H3" i="23"/>
  <c r="H3" i="22"/>
  <c r="H3" i="21"/>
  <c r="B81" i="20"/>
  <c r="H3" i="20"/>
  <c r="B102" i="19"/>
  <c r="H3" i="19"/>
  <c r="B52" i="18"/>
  <c r="H3" i="18"/>
  <c r="H3" i="17"/>
  <c r="H3" i="16"/>
  <c r="H3" i="15"/>
  <c r="H3" i="14"/>
  <c r="H3" i="13"/>
  <c r="B101" i="12"/>
  <c r="H3" i="12"/>
  <c r="B48" i="11"/>
  <c r="H3" i="11"/>
  <c r="B75" i="10"/>
  <c r="H3" i="10"/>
  <c r="B86" i="9"/>
  <c r="H3" i="9"/>
  <c r="B123" i="8"/>
  <c r="H3" i="8"/>
  <c r="H3" i="7"/>
  <c r="H3" i="6"/>
  <c r="H3" i="5"/>
  <c r="H3" i="4"/>
  <c r="B71" i="3"/>
  <c r="H3" i="3"/>
  <c r="B76" i="2"/>
  <c r="H3" i="2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<sst xmlns="http://schemas.openxmlformats.org/spreadsheetml/2006/main" count="18288" uniqueCount="3732">
  <si>
    <t>EDELWEISS MUTUAL FUND</t>
  </si>
  <si>
    <t>PORTFOLIO STATEMENT as on 31 Mar 2026</t>
  </si>
  <si>
    <t>Scheme Risk- O - Meter</t>
  </si>
  <si>
    <t>Benchmark of the Scheme</t>
  </si>
  <si>
    <t>Benchmark Risk-o-meter</t>
  </si>
  <si>
    <t>Fund Id</t>
  </si>
  <si>
    <t>Fund Desc</t>
  </si>
  <si>
    <t>EDCF27</t>
  </si>
  <si>
    <t>CRISIL-IBX AAA NBFC-HFC - Jun 2027</t>
  </si>
  <si>
    <t>-</t>
  </si>
  <si>
    <t>EDCG28</t>
  </si>
  <si>
    <t>CRISIL IBX 50:50 Gilt Plus SDL Index - Sep 2028</t>
  </si>
  <si>
    <t>EEELSS</t>
  </si>
  <si>
    <t>NIFTY 500 TRI</t>
  </si>
  <si>
    <t>EEFOCF</t>
  </si>
  <si>
    <t>EEMMQI</t>
  </si>
  <si>
    <t>Nifty500 Multicap Momentum Quality 50 TRI</t>
  </si>
  <si>
    <t>EOEMOP</t>
  </si>
  <si>
    <t>MSCI Emerging Market Index</t>
  </si>
  <si>
    <t>EDACBF</t>
  </si>
  <si>
    <t>CRISIL Money Market A-I Index (Tier I Benchmark)</t>
  </si>
  <si>
    <t>NIFTY Money Market Index A-I (Tier II Scheme Benchmark)</t>
  </si>
  <si>
    <t>EDBE33</t>
  </si>
  <si>
    <t>Nifty BHARAT Bond Index - April 2033</t>
  </si>
  <si>
    <t>EDCG27</t>
  </si>
  <si>
    <t>CRISIL IBX 50:50 Gilt Plus SDL - June 2027</t>
  </si>
  <si>
    <t>EDN1LE</t>
  </si>
  <si>
    <t>Nifty 1D Rate Index</t>
  </si>
  <si>
    <t>EDNPSF</t>
  </si>
  <si>
    <t>Nifty PSU Bond Plus SDL Apr 2026 50:50 Index</t>
  </si>
  <si>
    <t>EEECRF</t>
  </si>
  <si>
    <t>EEIF50</t>
  </si>
  <si>
    <t>NIFTY 50 - TRI</t>
  </si>
  <si>
    <t>EEM150</t>
  </si>
  <si>
    <t>NIFTY Midcap 150 Moment 50 TRI</t>
  </si>
  <si>
    <t>EENBEF</t>
  </si>
  <si>
    <t>NIFTY Bank TRI</t>
  </si>
  <si>
    <t>EGEFOF</t>
  </si>
  <si>
    <t>Domestic price of gold</t>
  </si>
  <si>
    <t>EDFF33</t>
  </si>
  <si>
    <t>EDGSEC</t>
  </si>
  <si>
    <t>CRISIL Dynamic Gilt Index (Tier I Benchmark)</t>
  </si>
  <si>
    <t>NIFTY G-Sec Index - A-III (Tier II Scheme Benchmark)</t>
  </si>
  <si>
    <t>EDONTF</t>
  </si>
  <si>
    <t>CRISIL Liquid Overnight Index (Tier I Benchmark)</t>
  </si>
  <si>
    <t>EECONF</t>
  </si>
  <si>
    <t>NIFTY INDIA CONSUMPTION TRI</t>
  </si>
  <si>
    <t>EEESCF</t>
  </si>
  <si>
    <t>Nifty Smallcap 250 - TRI</t>
  </si>
  <si>
    <t>EELMIF</t>
  </si>
  <si>
    <t>Nifty LargeMidcap 250 Index - TRI</t>
  </si>
  <si>
    <t>EEMOFF</t>
  </si>
  <si>
    <t>65% Nifty500 TRI + 15% Crisil Composite Bond Index + 10% Domestic Gold Price + 10% Domestic Silver Price</t>
  </si>
  <si>
    <t>EGSFOF</t>
  </si>
  <si>
    <t>Domestic Gold and Silver Prices</t>
  </si>
  <si>
    <t>ESEFOF</t>
  </si>
  <si>
    <t>Domestic prices of Silver</t>
  </si>
  <si>
    <t>EDCG37</t>
  </si>
  <si>
    <t>CRISIL IBX 50:50 Gilt Plus SDL Index – April 2037</t>
  </si>
  <si>
    <t>EDFF30</t>
  </si>
  <si>
    <t>NIFTY BHARAT Bond Index - April 2030</t>
  </si>
  <si>
    <t>EDFF31</t>
  </si>
  <si>
    <t>NIFTY BHARAT Bond Index - April 2031</t>
  </si>
  <si>
    <t>EDNP27</t>
  </si>
  <si>
    <t>Nifty PSU Bond Plus SDL Apr 2027 50:50 Index</t>
  </si>
  <si>
    <t>EEFINS</t>
  </si>
  <si>
    <t>Nifty Financial Services TRI</t>
  </si>
  <si>
    <t>EEMAAF</t>
  </si>
  <si>
    <t>Nifty 500 TRI (40%) +CRISIL Short Term Bond Index + Domestic Gold Prices (5%)  + Domestic Silver Prices (5%)</t>
  </si>
  <si>
    <t>EENN50</t>
  </si>
  <si>
    <t xml:space="preserve">Nifty Next 50 Index </t>
  </si>
  <si>
    <t>EES250</t>
  </si>
  <si>
    <t>EGOLDE</t>
  </si>
  <si>
    <t>Domestic prices of Gold</t>
  </si>
  <si>
    <t>ELLIQF</t>
  </si>
  <si>
    <t>CRISIL Liquid Debt A-I (Tier I Benchmark)</t>
  </si>
  <si>
    <t>NIFTY Liquid Index A-I (Tier II Scheme Benchmark)</t>
  </si>
  <si>
    <t>EDBE30</t>
  </si>
  <si>
    <t>EEEQTF</t>
  </si>
  <si>
    <t>EEPRUA</t>
  </si>
  <si>
    <t>CRISIL Hybrid 35+65 - Aggressive Index</t>
  </si>
  <si>
    <t>EES30E</t>
  </si>
  <si>
    <t xml:space="preserve"> BSE Sensex TRI</t>
  </si>
  <si>
    <t>EETECF</t>
  </si>
  <si>
    <t>BSE Teck TRI</t>
  </si>
  <si>
    <t>EOEDOF</t>
  </si>
  <si>
    <t>MSCI Europe Index (Total Return Net)</t>
  </si>
  <si>
    <t>EDBPDF</t>
  </si>
  <si>
    <t>CRISIL Banking and PSU Debt A-II (Tier I Benchmark)</t>
  </si>
  <si>
    <t>Nifty Banking &amp; PSU Debt Index - A-III (Tier II Scheme Benchmark)</t>
  </si>
  <si>
    <t>EDCSDF</t>
  </si>
  <si>
    <t>CRISIL IBX 50:50 Gilt Plus SDL Short Duration Index</t>
  </si>
  <si>
    <t>EEIF30</t>
  </si>
  <si>
    <t>Nifty 100 Quality 30 Index - TRI</t>
  </si>
  <si>
    <t>EELMFE</t>
  </si>
  <si>
    <t>Nifty LargeMidcap 250 Total Return Index</t>
  </si>
  <si>
    <t>EEMOF1</t>
  </si>
  <si>
    <t>Nifty IPO Index</t>
  </si>
  <si>
    <t>EOCHIF</t>
  </si>
  <si>
    <t>MSCI Golden Dragon Index (Total Return Net)</t>
  </si>
  <si>
    <t>EODWHF</t>
  </si>
  <si>
    <t>MSCI India Domestic &amp; World Healthcare 45 Index</t>
  </si>
  <si>
    <t>EDBE31</t>
  </si>
  <si>
    <t>EDBE32</t>
  </si>
  <si>
    <t>Nifty BHARAT Bond Index - April 2032</t>
  </si>
  <si>
    <t>EDCF28</t>
  </si>
  <si>
    <t>CRISIL IBX AAA Financial Services - Jan 2028</t>
  </si>
  <si>
    <t>EDLDUF</t>
  </si>
  <si>
    <t>CRISIL Low Duration Debt A-I Index (Tier I Benchmark)</t>
  </si>
  <si>
    <t>EEBCYF</t>
  </si>
  <si>
    <t>EEDGEF</t>
  </si>
  <si>
    <t>NIFTY 100 TRI</t>
  </si>
  <si>
    <t>EEMMQE</t>
  </si>
  <si>
    <t>EOUSTF</t>
  </si>
  <si>
    <t>Russell 1000 Equal Weighted Technology Index</t>
  </si>
  <si>
    <t>AEHYLS</t>
  </si>
  <si>
    <t>EDFF32</t>
  </si>
  <si>
    <t>EEALVF</t>
  </si>
  <si>
    <t>Nifty Alpha Low Volatility 30 Index</t>
  </si>
  <si>
    <t>EEARBF</t>
  </si>
  <si>
    <t>Nifty 50 Arbitrage Index</t>
  </si>
  <si>
    <t>EEARFD</t>
  </si>
  <si>
    <t>NIFTY 50 Hybrid Composite debt 50:50 Index</t>
  </si>
  <si>
    <t>EEBCIE</t>
  </si>
  <si>
    <t>BSE Capital Markets &amp; Insurance TRI</t>
  </si>
  <si>
    <t>EEBIEF</t>
  </si>
  <si>
    <t>BSE Internet Economy TRI</t>
  </si>
  <si>
    <t>EEESSF</t>
  </si>
  <si>
    <t>NIFTY 50 Equity Savings Index</t>
  </si>
  <si>
    <t>EEIAFF</t>
  </si>
  <si>
    <t>60% Nifty Short Duration Debt Index + 40% Nifty 50 Arbitrage TRI</t>
  </si>
  <si>
    <t>EEMCPF</t>
  </si>
  <si>
    <t xml:space="preserve">Nifty 500 MultiCap 50:25:25 TRI </t>
  </si>
  <si>
    <t>EEN50E</t>
  </si>
  <si>
    <t>Nifty 50 TRI</t>
  </si>
  <si>
    <t>EESMCF</t>
  </si>
  <si>
    <t>NIFTY Midcap 150 TRI</t>
  </si>
  <si>
    <t>EOASEF</t>
  </si>
  <si>
    <t>MSCI AC Asean 10/40 Total Return Index</t>
  </si>
  <si>
    <t>EOUSEF</t>
  </si>
  <si>
    <t>Russell 1000 Value Index</t>
  </si>
  <si>
    <t>ESLVRE</t>
  </si>
  <si>
    <t>Derivative Disclosure</t>
  </si>
  <si>
    <t>Edelweiss Mutual Fund</t>
  </si>
  <si>
    <t xml:space="preserve">Edelweiss House, 10th Floor, Off. C.S.T. Road, Kalina, Santacruz (E), Mumbai 400098, Maharashtra  </t>
  </si>
  <si>
    <t>PORTFOLIO STATEMENT OF EDELWEISS CRISIL-IBX AAA BOND NBFC-HFC - JUN 2027 INDEX FUND AS ON MARCH 31, 2026</t>
  </si>
  <si>
    <t>(An open-ended Target Maturity Debt Index Fund predominantly investing in the constituents of CRISIL-IBX AAA NBFC- HFC Index – Jun 2027. A moderate interest rate risk and relatively low credit risk)</t>
  </si>
  <si>
    <t>Name of the Instrument</t>
  </si>
  <si>
    <t>ISIN</t>
  </si>
  <si>
    <t>Rating/Industry</t>
  </si>
  <si>
    <t>Quantity</t>
  </si>
  <si>
    <t>Market/Fair Value(Rs. In Lacs)</t>
  </si>
  <si>
    <t>% to Net Assets</t>
  </si>
  <si>
    <t>YIELD</t>
  </si>
  <si>
    <t>Equity &amp; Equity related</t>
  </si>
  <si>
    <t>NIL</t>
  </si>
  <si>
    <t>Debt Instruments</t>
  </si>
  <si>
    <t>(a)Listed / Awaiting listing on stock Exchanges</t>
  </si>
  <si>
    <t>8.33% ADITYA BIRLA CAP SR L1 NCD19-05-27**</t>
  </si>
  <si>
    <t>INE860H07IY4</t>
  </si>
  <si>
    <t>ICRA AAA</t>
  </si>
  <si>
    <t>7.8989% ADITYA BIRLA HSG SR K2 08-06-27**</t>
  </si>
  <si>
    <t>INE831R07557</t>
  </si>
  <si>
    <t>CRISIL AAA</t>
  </si>
  <si>
    <t>8.24% L&amp;T FIN LTD SR J NCD RED 16-06-27**</t>
  </si>
  <si>
    <t>INE498L07038</t>
  </si>
  <si>
    <t>8.3774% KOTAK MAHINDRA INV NCD 21-06-27**</t>
  </si>
  <si>
    <t>INE975F07IR8</t>
  </si>
  <si>
    <t>8.35% AXIS FIN SR 14 NCD OP B 07-05-27**</t>
  </si>
  <si>
    <t>INE891K07952</t>
  </si>
  <si>
    <t>CARE AAA</t>
  </si>
  <si>
    <t>8.285% TATA CAPITAL LTD NCD 10-05-2027**</t>
  </si>
  <si>
    <t>INE976I07CT9</t>
  </si>
  <si>
    <t>8.2378% HDB FIN SER SR 207 R 06-04-27**</t>
  </si>
  <si>
    <t>INE756I07EX3</t>
  </si>
  <si>
    <t>8.25% MAH &amp; MAH FIN SR RED 25-03-2027**</t>
  </si>
  <si>
    <t>INE774D07VE1</t>
  </si>
  <si>
    <t>8.12% KOTAK MAH PRIME TR GID01 R21-06-27**</t>
  </si>
  <si>
    <t>INE916DA7SU4</t>
  </si>
  <si>
    <t>7.90% LIC HSG FIN TR421 NCD R 23-06-2027**</t>
  </si>
  <si>
    <t>INE115A07PV9</t>
  </si>
  <si>
    <t>8.30% SMFG IND CRD SR109 OP I R 30-06-27**</t>
  </si>
  <si>
    <t>INE535H07CJ6</t>
  </si>
  <si>
    <t>7.75% TATA CAP HSG FIN SR A 18-05-2027**</t>
  </si>
  <si>
    <t>INE033L07HQ8</t>
  </si>
  <si>
    <t>7.7% BAJAJ HOUSING FIN NCD RED 21-05-27**</t>
  </si>
  <si>
    <t>INE377Y07300</t>
  </si>
  <si>
    <t>7.70% BAJAJ FIN LTD OP I NCD R 07-06-27**</t>
  </si>
  <si>
    <t>INE296A07RZ4</t>
  </si>
  <si>
    <t>Sub Total</t>
  </si>
  <si>
    <t>(b)Privately Placed/Unlisted</t>
  </si>
  <si>
    <t>(c)Securitised Debt Instruments</t>
  </si>
  <si>
    <t>TOTAL</t>
  </si>
  <si>
    <t>TREPS / Reverse Repo</t>
  </si>
  <si>
    <t>Clearing Corporation of India Ltd.</t>
  </si>
  <si>
    <t>Accrued Interest</t>
  </si>
  <si>
    <t>Net Receivables/(Payables)</t>
  </si>
  <si>
    <t>$0.00%</t>
  </si>
  <si>
    <t>GRAND TOTAL</t>
  </si>
  <si>
    <t>**Non Traded Security</t>
  </si>
  <si>
    <t xml:space="preserve">$ Less than 0.01% of Net Asset Value </t>
  </si>
  <si>
    <t>In accordance with SEBI Circular no. SEBI/HO/IMD/PoD2/P/CIR/2024/183 dated December 13, 2024, Debt Index Replication Factor (DIRF) is 71.66%.</t>
  </si>
  <si>
    <t>Portfolio Information</t>
  </si>
  <si>
    <t>Scheme Name :</t>
  </si>
  <si>
    <t>Edelweiss CRISIL-IBX AAA Bond NBFC-HFC - Jun 2027 Index Fund</t>
  </si>
  <si>
    <t>Description (if any)</t>
  </si>
  <si>
    <t>CRISIL-IBX AAA NBFC-HFC
Index – Jun 2027</t>
  </si>
  <si>
    <t>Annualised Portfolio YTM* :</t>
  </si>
  <si>
    <t>Macaulay Duration</t>
  </si>
  <si>
    <t>Residual Maturity</t>
  </si>
  <si>
    <t>As on (Date) </t>
  </si>
  <si>
    <t>Notes:</t>
  </si>
  <si>
    <t>1. Security in default beyond its maturiy date</t>
  </si>
  <si>
    <t>2. Net Asset Value (Rs. per unit)</t>
  </si>
  <si>
    <t>Plan /option (Face Value 10)</t>
  </si>
  <si>
    <t>As on</t>
  </si>
  <si>
    <t>Direct Plan  Growth Option</t>
  </si>
  <si>
    <t>Direct Plan IDCW Option</t>
  </si>
  <si>
    <t>Regular Plan  Growth Option</t>
  </si>
  <si>
    <t>Regular Plan IDCW Option</t>
  </si>
  <si>
    <t xml:space="preserve">3. Total Dividend (Net) declared during the half year period </t>
  </si>
  <si>
    <t>4. Bonus was declared during the half year period</t>
  </si>
  <si>
    <t>5. Investment in Repo of Corporate Debt Securities as at March 31, 2026</t>
  </si>
  <si>
    <t>6. Investment in foreign securities/ADRs/GDRs as at March 31,2026</t>
  </si>
  <si>
    <t>7. Average Portfolio Maturity</t>
  </si>
  <si>
    <t>8. Total gross exposure to derivative instruments (excluding reversed positions) as at March 31, 2026 (Rs. in Lakhs)</t>
  </si>
  <si>
    <t>9. Margin Deposits includes Margin money placed on derivatives other than margin money placed with bank</t>
  </si>
  <si>
    <t>10. Value of investment made by other schemes under same management (Rs. In Lakhs)</t>
  </si>
  <si>
    <t>11. Number of instance of deviation In valuation of securities</t>
  </si>
  <si>
    <t>12. Total value and percentage of illiquid equity shares / securities</t>
  </si>
  <si>
    <t>Scheme Name</t>
  </si>
  <si>
    <t>Risk- O - Meter</t>
  </si>
  <si>
    <t>PORTFOLIO STATEMENT OF EDELWEISS CRISIL IBX 50:50 GILT PLUS SDL SEP 2028 INDEX FUND AS ON MARCH 31, 2026</t>
  </si>
  <si>
    <t>(An open-ended target maturity Index Fund investing in the constituents of CRISIL IBX 50:50 Gilt Plus SDL Index – Sep 2028. A relatively high interest rate risk and relatively low credit risk)</t>
  </si>
  <si>
    <t>(a) Listed / Awaiting listing on Stock Exchanges</t>
  </si>
  <si>
    <t>Government Securities</t>
  </si>
  <si>
    <t>7.06% GOVT OF INDIA RED 10-04-2028</t>
  </si>
  <si>
    <t>IN0020230010</t>
  </si>
  <si>
    <t>SOVEREIGN</t>
  </si>
  <si>
    <t>6.13% GOVT OF INDIA RED 04-06-2028</t>
  </si>
  <si>
    <t>IN0020030022</t>
  </si>
  <si>
    <t>State Development Loan</t>
  </si>
  <si>
    <t>8.47% GUJARAT SDL RED 21-08-2028</t>
  </si>
  <si>
    <t>IN1520180077</t>
  </si>
  <si>
    <t>8.15% TAMIL NADU SDL RED 09-05-2028</t>
  </si>
  <si>
    <t>IN3120180036</t>
  </si>
  <si>
    <t>8.79% GUJARAT SDL RED 12-09-2028</t>
  </si>
  <si>
    <t>IN1520180101</t>
  </si>
  <si>
    <t>In accordance with SEBI Circular no. SEBI/HO/IMD/PoD2/P/CIR/2024/183 dated December 13, 2024, Debt Index Replication Factor (DIRF) is 93.17%.</t>
  </si>
  <si>
    <t xml:space="preserve">EDELWEISS CRISIL IBX 50:50 GILT PLUS SDL SEP 2028 INDEX FUND </t>
  </si>
  <si>
    <t>CRISIL Gilt Plus SDL 5050 Sep 2028 Index Fund</t>
  </si>
  <si>
    <t>Edelweiss CRISIL IBX 50-50 Gilt Plus SDL Sep 2028 Index Fund</t>
  </si>
  <si>
    <t>PORTFOLIO STATEMENT OF EDELWEISS ELSS TAX SAVER FUND AS ON MARCH 31, 2026</t>
  </si>
  <si>
    <t>(An open ended equity linked saving scheme with a statutory lock in of 3 years and tax benefit)</t>
  </si>
  <si>
    <t>(a)Listed / Awaiting listing on Stock Exchanges</t>
  </si>
  <si>
    <t>Reliance Industries Ltd.</t>
  </si>
  <si>
    <t>INE002A01018</t>
  </si>
  <si>
    <t>Petroleum Products</t>
  </si>
  <si>
    <t>HDFC Bank Ltd.</t>
  </si>
  <si>
    <t>INE040A01034</t>
  </si>
  <si>
    <t>Banks</t>
  </si>
  <si>
    <t>Bharti Airtel Ltd.</t>
  </si>
  <si>
    <t>INE397D01024</t>
  </si>
  <si>
    <t>Telecom - Services</t>
  </si>
  <si>
    <t>ICICI Bank Ltd.</t>
  </si>
  <si>
    <t>INE090A01021</t>
  </si>
  <si>
    <t>Larsen &amp; Toubro Ltd.</t>
  </si>
  <si>
    <t>INE018A01030</t>
  </si>
  <si>
    <t>Construction</t>
  </si>
  <si>
    <t>State Bank of India</t>
  </si>
  <si>
    <t>INE062A01020</t>
  </si>
  <si>
    <t>Multi Commodity Exchange Of India Ltd.</t>
  </si>
  <si>
    <t>INE745G01043</t>
  </si>
  <si>
    <t>Capital Markets</t>
  </si>
  <si>
    <t>BSE Ltd.</t>
  </si>
  <si>
    <t>INE118H01025</t>
  </si>
  <si>
    <t>NTPC Ltd.</t>
  </si>
  <si>
    <t>INE733E01010</t>
  </si>
  <si>
    <t>Power</t>
  </si>
  <si>
    <t>Muthoot Finance Ltd.</t>
  </si>
  <si>
    <t>INE414G01012</t>
  </si>
  <si>
    <t>Finance</t>
  </si>
  <si>
    <t>Bharat Electronics Ltd.</t>
  </si>
  <si>
    <t>INE263A01024</t>
  </si>
  <si>
    <t>Aerospace &amp; Defense</t>
  </si>
  <si>
    <t>Mahindra &amp; Mahindra Ltd.</t>
  </si>
  <si>
    <t>INE101A01026</t>
  </si>
  <si>
    <t>Automobiles</t>
  </si>
  <si>
    <t>Karur Vysya Bank Ltd.</t>
  </si>
  <si>
    <t>INE036D01028</t>
  </si>
  <si>
    <t>Sun Pharmaceutical Industries Ltd.</t>
  </si>
  <si>
    <t>INE044A01036</t>
  </si>
  <si>
    <t>Pharmaceuticals &amp; Biotechnology</t>
  </si>
  <si>
    <t>Infosys Ltd.</t>
  </si>
  <si>
    <t>INE009A01021</t>
  </si>
  <si>
    <t>IT - Software</t>
  </si>
  <si>
    <t>Torrent Pharmaceuticals Ltd.</t>
  </si>
  <si>
    <t>INE685A01028</t>
  </si>
  <si>
    <t>Ather Energy Ltd.</t>
  </si>
  <si>
    <t>INE0LEZ01016</t>
  </si>
  <si>
    <t>Shriram Finance Ltd.</t>
  </si>
  <si>
    <t>INE721A01047</t>
  </si>
  <si>
    <t>Trent Ltd.</t>
  </si>
  <si>
    <t>INE849A01020</t>
  </si>
  <si>
    <t>Retailing</t>
  </si>
  <si>
    <t>City Union Bank Ltd.</t>
  </si>
  <si>
    <t>INE491A01021</t>
  </si>
  <si>
    <t>Creditaccess Grameen Ltd.</t>
  </si>
  <si>
    <t>INE741K01010</t>
  </si>
  <si>
    <t>Gabriel India Ltd.</t>
  </si>
  <si>
    <t>INE524A01029</t>
  </si>
  <si>
    <t>Auto Components</t>
  </si>
  <si>
    <t>Axis Bank Ltd.</t>
  </si>
  <si>
    <t>INE238A01034</t>
  </si>
  <si>
    <t>Ultratech Cement Ltd.</t>
  </si>
  <si>
    <t>INE481G01011</t>
  </si>
  <si>
    <t>Cement &amp; Cement Products</t>
  </si>
  <si>
    <t>Tech Mahindra Ltd.</t>
  </si>
  <si>
    <t>INE669C01036</t>
  </si>
  <si>
    <t>HCL Technologies Ltd.</t>
  </si>
  <si>
    <t>INE860A01027</t>
  </si>
  <si>
    <t>Bikaji Foods International Ltd.</t>
  </si>
  <si>
    <t>INE00E101023</t>
  </si>
  <si>
    <t>Food Products</t>
  </si>
  <si>
    <t>SBI Life Insurance Company Ltd.</t>
  </si>
  <si>
    <t>INE123W01016</t>
  </si>
  <si>
    <t>Insurance</t>
  </si>
  <si>
    <t>Kotak Mahindra Bank Ltd.</t>
  </si>
  <si>
    <t>INE237A01036</t>
  </si>
  <si>
    <t>Samvardhana Motherson International Ltd.</t>
  </si>
  <si>
    <t>INE775A01035</t>
  </si>
  <si>
    <t>Netweb Technologies India Ltd.</t>
  </si>
  <si>
    <t>INE0NT901020</t>
  </si>
  <si>
    <t>IT - Services</t>
  </si>
  <si>
    <t>L&amp;T Finance Ltd.</t>
  </si>
  <si>
    <t>INE498L01015</t>
  </si>
  <si>
    <t>IPCA Laboratories Ltd.</t>
  </si>
  <si>
    <t>INE571A01038</t>
  </si>
  <si>
    <t>Lupin Ltd.</t>
  </si>
  <si>
    <t>INE326A01037</t>
  </si>
  <si>
    <t>Cholamandalam Investment &amp; Finance Company Ltd.</t>
  </si>
  <si>
    <t>INE121A01024</t>
  </si>
  <si>
    <t>Persistent Systems Ltd.</t>
  </si>
  <si>
    <t>INE262H01021</t>
  </si>
  <si>
    <t>Max Healthcare Institute Ltd.</t>
  </si>
  <si>
    <t>INE027H01010</t>
  </si>
  <si>
    <t>Healthcare Services</t>
  </si>
  <si>
    <t>PB Fintech Ltd.</t>
  </si>
  <si>
    <t>INE417T01026</t>
  </si>
  <si>
    <t>Financial Technology (Fintech)</t>
  </si>
  <si>
    <t>Titan Company Ltd.</t>
  </si>
  <si>
    <t>INE280A01028</t>
  </si>
  <si>
    <t>Consumer Durables</t>
  </si>
  <si>
    <t>ITC Ltd.</t>
  </si>
  <si>
    <t>INE154A01025</t>
  </si>
  <si>
    <t>Diversified FMCG</t>
  </si>
  <si>
    <t>Tata Consultancy Services Ltd.</t>
  </si>
  <si>
    <t>INE467B01029</t>
  </si>
  <si>
    <t>TVS Motor Company Ltd.</t>
  </si>
  <si>
    <t>INE494B01023</t>
  </si>
  <si>
    <t>The Federal Bank Ltd.</t>
  </si>
  <si>
    <t>INE171A01029</t>
  </si>
  <si>
    <t>Hindustan Unilever Ltd.</t>
  </si>
  <si>
    <t>INE030A01027</t>
  </si>
  <si>
    <t>Bharat Heavy Electricals Ltd.</t>
  </si>
  <si>
    <t>INE257A01026</t>
  </si>
  <si>
    <t>Electrical Equipment</t>
  </si>
  <si>
    <t>Maruti Suzuki India Ltd.</t>
  </si>
  <si>
    <t>INE585B01010</t>
  </si>
  <si>
    <t>Tata Steel Ltd.</t>
  </si>
  <si>
    <t>INE081A01020</t>
  </si>
  <si>
    <t>Ferrous Metals</t>
  </si>
  <si>
    <t>India Shelter Finance Corporation Ltd.</t>
  </si>
  <si>
    <t>INE922K01024</t>
  </si>
  <si>
    <t>Jindal Steel Ltd.</t>
  </si>
  <si>
    <t>INE749A01030</t>
  </si>
  <si>
    <t>KEI Industries Ltd.</t>
  </si>
  <si>
    <t>INE878B01027</t>
  </si>
  <si>
    <t>Industrial Products</t>
  </si>
  <si>
    <t>Bharat Petroleum Corporation Ltd.</t>
  </si>
  <si>
    <t>INE029A01011</t>
  </si>
  <si>
    <t>Craftsman Automation Ltd.</t>
  </si>
  <si>
    <t>INE00LO01017</t>
  </si>
  <si>
    <t>KFIN Technologies Ltd.</t>
  </si>
  <si>
    <t>INE138Y01010</t>
  </si>
  <si>
    <t>Coforge Ltd.</t>
  </si>
  <si>
    <t>INE591G01025</t>
  </si>
  <si>
    <t>Tata Consumer Products Ltd.</t>
  </si>
  <si>
    <t>INE192A01025</t>
  </si>
  <si>
    <t>Agricultural Food &amp; other Products</t>
  </si>
  <si>
    <t>Coal India Ltd.</t>
  </si>
  <si>
    <t>INE522F01014</t>
  </si>
  <si>
    <t>Consumable Fuels</t>
  </si>
  <si>
    <t>Sumitomo Chemical India Ltd.</t>
  </si>
  <si>
    <t>INE258G01013</t>
  </si>
  <si>
    <t>Fertilizers &amp; Agrochemicals</t>
  </si>
  <si>
    <t>Zensar Technologies Ltd.</t>
  </si>
  <si>
    <t>INE520A01027</t>
  </si>
  <si>
    <t>Equitas Small Finance Bank Ltd.</t>
  </si>
  <si>
    <t>INE063P01018</t>
  </si>
  <si>
    <t>Mphasis Ltd.</t>
  </si>
  <si>
    <t>INE356A01018</t>
  </si>
  <si>
    <t>Ashok Leyland Ltd.</t>
  </si>
  <si>
    <t>INE208A01029</t>
  </si>
  <si>
    <t>Agricultural, Commercial &amp; Construction Vehicles</t>
  </si>
  <si>
    <t>Indian Bank</t>
  </si>
  <si>
    <t>INE562A01011</t>
  </si>
  <si>
    <t>JSW Steel Ltd.</t>
  </si>
  <si>
    <t>INE019A01038</t>
  </si>
  <si>
    <t>Canara Bank</t>
  </si>
  <si>
    <t>INE476A01022</t>
  </si>
  <si>
    <t>Endurance Technologies Ltd.</t>
  </si>
  <si>
    <t>INE913H01037</t>
  </si>
  <si>
    <t>Home First Finance Company India Ltd.</t>
  </si>
  <si>
    <t>INE481N01025</t>
  </si>
  <si>
    <t>Power Mech Projects Ltd.</t>
  </si>
  <si>
    <t>INE211R01019</t>
  </si>
  <si>
    <t>Bank of Baroda</t>
  </si>
  <si>
    <t>INE028A01039</t>
  </si>
  <si>
    <t>Oil India Ltd.</t>
  </si>
  <si>
    <t>INE274J01014</t>
  </si>
  <si>
    <t>Oil</t>
  </si>
  <si>
    <t>Hindalco Industries Ltd.</t>
  </si>
  <si>
    <t>INE038A01020</t>
  </si>
  <si>
    <t>Non - Ferrous Metals</t>
  </si>
  <si>
    <t>Divi's Laboratories Ltd.</t>
  </si>
  <si>
    <t>INE361B01024</t>
  </si>
  <si>
    <t>Krishna Inst of Medical Sciences Ltd.</t>
  </si>
  <si>
    <t>INE967H01025</t>
  </si>
  <si>
    <t>Bajaj Finance Ltd.</t>
  </si>
  <si>
    <t>INE296A01032</t>
  </si>
  <si>
    <t>APL Apollo Tubes Ltd.</t>
  </si>
  <si>
    <t>INE702C01027</t>
  </si>
  <si>
    <t>Blue Star Ltd.</t>
  </si>
  <si>
    <t>INE472A01039</t>
  </si>
  <si>
    <t>SRF Ltd.</t>
  </si>
  <si>
    <t>INE647A01010</t>
  </si>
  <si>
    <t>Chemicals &amp; Petrochemicals</t>
  </si>
  <si>
    <t>Torrent Power Ltd.</t>
  </si>
  <si>
    <t>INE813H01021</t>
  </si>
  <si>
    <t>Hindustan Petroleum Corporation Ltd.</t>
  </si>
  <si>
    <t>INE094A01015</t>
  </si>
  <si>
    <t>Radico Khaitan Ltd.</t>
  </si>
  <si>
    <t>INE944F01028</t>
  </si>
  <si>
    <t>Beverages</t>
  </si>
  <si>
    <t>JSW Energy Ltd.</t>
  </si>
  <si>
    <t>INE121E01018</t>
  </si>
  <si>
    <t>CG Power and Industrial Solutions Ltd.</t>
  </si>
  <si>
    <t>INE067A01029</t>
  </si>
  <si>
    <t>Brigade Enterprises Ltd.</t>
  </si>
  <si>
    <t>INE791I01019</t>
  </si>
  <si>
    <t>Realty</t>
  </si>
  <si>
    <t>Jubilant Ingrevia Ltd.</t>
  </si>
  <si>
    <t>INE0BY001018</t>
  </si>
  <si>
    <t>Neuland Laboratories Ltd.</t>
  </si>
  <si>
    <t>INE794A01010</t>
  </si>
  <si>
    <t>Swiggy Ltd.</t>
  </si>
  <si>
    <t>INE00H001014</t>
  </si>
  <si>
    <t>The Phoenix Mills Ltd.</t>
  </si>
  <si>
    <t>INE211B01039</t>
  </si>
  <si>
    <t>Godrej Properties Ltd.</t>
  </si>
  <si>
    <t>INE484J01027</t>
  </si>
  <si>
    <t>Jio Financial Services Ltd.</t>
  </si>
  <si>
    <t>INE758E01017</t>
  </si>
  <si>
    <t>Jyoti CNC Automation Ltd.</t>
  </si>
  <si>
    <t>INE980O01024</t>
  </si>
  <si>
    <t>Industrial Manufacturing</t>
  </si>
  <si>
    <t>Alembic Pharmaceuticals Ltd.</t>
  </si>
  <si>
    <t>INE901L01018</t>
  </si>
  <si>
    <t>Central Depository Services (I) Ltd.</t>
  </si>
  <si>
    <t>INE736A01011</t>
  </si>
  <si>
    <t>Dixon Technologies (India) Ltd.</t>
  </si>
  <si>
    <t>INE935N01020</t>
  </si>
  <si>
    <t>LG Electronics India Ltd.</t>
  </si>
  <si>
    <t>INE324D01010</t>
  </si>
  <si>
    <t>Siemens Energy India Ltd.</t>
  </si>
  <si>
    <t>INE1NPP01017</t>
  </si>
  <si>
    <t>Pine Labs Ltd.</t>
  </si>
  <si>
    <t>INE15B701018</t>
  </si>
  <si>
    <t>KWALITY WALL'S INDIA LTD</t>
  </si>
  <si>
    <t>INE2KCE01013</t>
  </si>
  <si>
    <t>(b) Unlisted</t>
  </si>
  <si>
    <t>Direct Plan Growth Option</t>
  </si>
  <si>
    <t>Regular Plan Growth Option</t>
  </si>
  <si>
    <t>7. Portfolio Turnover Ratio</t>
  </si>
  <si>
    <t>Edelweiss ELSS Tax saver Fund</t>
  </si>
  <si>
    <t>PORTFOLIO STATEMENT OF EDELWEISS FOCUSED FUND AS ON MARCH 31, 2026</t>
  </si>
  <si>
    <t>(An open-ended equity scheme investing in maximum 30 stocks, with focus in multi-cap space)</t>
  </si>
  <si>
    <t>Marico Ltd.</t>
  </si>
  <si>
    <t>INE196A01026</t>
  </si>
  <si>
    <t>Mankind Pharma Ltd.</t>
  </si>
  <si>
    <t>INE634S01028</t>
  </si>
  <si>
    <t>IDFC First Bank Ltd.</t>
  </si>
  <si>
    <t>INE092T01019</t>
  </si>
  <si>
    <t>Vishal Mega Mart Ltd</t>
  </si>
  <si>
    <t>INE01EA01019</t>
  </si>
  <si>
    <t>Tata Motors Ltd.</t>
  </si>
  <si>
    <t>INE1TAE01010</t>
  </si>
  <si>
    <t>Edelweiss Focused Fund</t>
  </si>
  <si>
    <t>PORTFOLIO STATEMENT OF EDELWEISS NIFTY500 MULTICAP MOMENTUM QUALITY 50 INDEX FUND AS ON MARCH 31, 2026</t>
  </si>
  <si>
    <t>(An open-ended index scheme replicating Nifty500 Multicap Momentum Quality 50 Index)</t>
  </si>
  <si>
    <t>Nestle India Ltd.</t>
  </si>
  <si>
    <t>INE239A01024</t>
  </si>
  <si>
    <t>Hero MotoCorp Ltd.</t>
  </si>
  <si>
    <t>INE158A01026</t>
  </si>
  <si>
    <t>Eicher Motors Ltd.</t>
  </si>
  <si>
    <t>INE066A01021</t>
  </si>
  <si>
    <t>Cummins India Ltd.</t>
  </si>
  <si>
    <t>INE298A01020</t>
  </si>
  <si>
    <t>Asian Paints Ltd.</t>
  </si>
  <si>
    <t>INE021A01026</t>
  </si>
  <si>
    <t>Britannia Industries Ltd.</t>
  </si>
  <si>
    <t>INE216A01030</t>
  </si>
  <si>
    <t>GE Vernova T&amp;D India Limited</t>
  </si>
  <si>
    <t>INE200A01026</t>
  </si>
  <si>
    <t>HDFC Asset Management Company Ltd.</t>
  </si>
  <si>
    <t>INE127D01025</t>
  </si>
  <si>
    <t>National Aluminium Company Ltd.</t>
  </si>
  <si>
    <t>INE139A01034</t>
  </si>
  <si>
    <t>LTIMindtree Ltd.</t>
  </si>
  <si>
    <t>INE214T01019</t>
  </si>
  <si>
    <t>Anand Rathi Wealth Ltd.</t>
  </si>
  <si>
    <t>INE463V01026</t>
  </si>
  <si>
    <t>Solar Industries India Ltd.</t>
  </si>
  <si>
    <t>INE343H01029</t>
  </si>
  <si>
    <t>360 One Wam Ltd.</t>
  </si>
  <si>
    <t>INE466L01038</t>
  </si>
  <si>
    <t>Coromandel International Ltd.</t>
  </si>
  <si>
    <t>INE169A01031</t>
  </si>
  <si>
    <t>Manappuram Finance Ltd.</t>
  </si>
  <si>
    <t>INE522D01027</t>
  </si>
  <si>
    <t>Force Motors Ltd.</t>
  </si>
  <si>
    <t>INE451A01017</t>
  </si>
  <si>
    <t>Computer Age Management Services Ltd.</t>
  </si>
  <si>
    <t>INE596I01020</t>
  </si>
  <si>
    <t>Hindustan Copper Ltd.</t>
  </si>
  <si>
    <t>INE531E01026</t>
  </si>
  <si>
    <t>Nippon Life India Asset Management Ltd.</t>
  </si>
  <si>
    <t>INE298J01013</t>
  </si>
  <si>
    <t>Narayana Hrudayalaya ltd.</t>
  </si>
  <si>
    <t>INE410P01011</t>
  </si>
  <si>
    <t>Angel One Ltd.</t>
  </si>
  <si>
    <t>INE732I01021</t>
  </si>
  <si>
    <t>Motherson Sumi Wiring India Ltd.</t>
  </si>
  <si>
    <t>INE0FS801015</t>
  </si>
  <si>
    <t>Dr. Lal Path Labs Ltd.</t>
  </si>
  <si>
    <t>INE600L01024</t>
  </si>
  <si>
    <t>HBL Engineering Ltd.</t>
  </si>
  <si>
    <t>INE292B01021</t>
  </si>
  <si>
    <t>Castrol India Ltd.</t>
  </si>
  <si>
    <t>INE172A01027</t>
  </si>
  <si>
    <t>Motilal Oswal Financial Services Ltd.</t>
  </si>
  <si>
    <t>INE338I01027</t>
  </si>
  <si>
    <t>Usha Martin Ltd.</t>
  </si>
  <si>
    <t>INE228A01035</t>
  </si>
  <si>
    <t>Eclerx Services Ltd.</t>
  </si>
  <si>
    <t>INE738I01010</t>
  </si>
  <si>
    <t>Commercial Services &amp; Supplies</t>
  </si>
  <si>
    <t>Godawari Power And Ispat Ltd.</t>
  </si>
  <si>
    <t>INE177H01039</t>
  </si>
  <si>
    <t>Affle 3i Ltd.</t>
  </si>
  <si>
    <t>INE00WC01027</t>
  </si>
  <si>
    <t>Can Fin Homes Ltd.</t>
  </si>
  <si>
    <t>INE477A01020</t>
  </si>
  <si>
    <t>Garden Reach Shipbuilders &amp; Engineers</t>
  </si>
  <si>
    <t>INE382Z01011</t>
  </si>
  <si>
    <t>Godfrey Phillips India Ltd.</t>
  </si>
  <si>
    <t>INE260B01028</t>
  </si>
  <si>
    <t>Cigarettes &amp; Tobacco Products</t>
  </si>
  <si>
    <t>Astrazeneca Pharma India Ltd.</t>
  </si>
  <si>
    <t>INE203A01020</t>
  </si>
  <si>
    <t>Gujarat Mineral Development Corporation Ltd.</t>
  </si>
  <si>
    <t>INE131A01031</t>
  </si>
  <si>
    <t>Minerals &amp; Mining</t>
  </si>
  <si>
    <t>Indiamart Intermesh Ltd.</t>
  </si>
  <si>
    <t>INE933S01016</t>
  </si>
  <si>
    <t>Gillette India Ltd.</t>
  </si>
  <si>
    <t>INE322A01010</t>
  </si>
  <si>
    <t>Personal Products</t>
  </si>
  <si>
    <t>Intellect Design Arena Ltd.</t>
  </si>
  <si>
    <t>INE306R01017</t>
  </si>
  <si>
    <t>Mahanagar Gas Ltd.</t>
  </si>
  <si>
    <t>INE002S01010</t>
  </si>
  <si>
    <t>Gas</t>
  </si>
  <si>
    <t>Edelweiss Nifty500 Multicap Momentum Quality 50 Index Fund</t>
  </si>
  <si>
    <t>PORTFOLIO STATEMENT OF EDELWEISS  EMERGING MARKETS OPPORTUNITIES EQUITY OFF-SHORE FUND AS ON MARCH 31, 2026</t>
  </si>
  <si>
    <t>(An open ended fund of fund scheme investing in JPMorgan Funds – Emerging Market Opportunities Fund)</t>
  </si>
  <si>
    <t>Foreign Securities and/or Overseas ETFs</t>
  </si>
  <si>
    <t>International  Mutual Fund Units</t>
  </si>
  <si>
    <t>JPMORGAN ASSET MGM - EMG MKT OPPS I USD</t>
  </si>
  <si>
    <t>LU0431993749</t>
  </si>
  <si>
    <t>7. Total gross exposure to derivative instruments (excluding reversed positions) as at March 31, 2026 (Rs. in Lakhs)</t>
  </si>
  <si>
    <t>8. Margin Deposits includes Margin money placed on derivatives other than margin money placed with bank</t>
  </si>
  <si>
    <t>9. Value of investment made by other schemes under same management (Rs. In Lakhs)</t>
  </si>
  <si>
    <t>10. Number of instance of deviation In valuation of securities</t>
  </si>
  <si>
    <t>11. Total value and percentage of illiquid equity shares / securities</t>
  </si>
  <si>
    <t>Edelweiss Emerging Markets Opportunities Equity Off-Shore Fund</t>
  </si>
  <si>
    <t>PORTFOLIO STATEMENT OF EDELWEISS MONEY MARKET FUND AS ON MARCH 31, 2026</t>
  </si>
  <si>
    <t>(An open-ended debt scheme investing in money market securities. A relatively low interest rate risk and moderate credit risk.)</t>
  </si>
  <si>
    <t>Money Market Instruments</t>
  </si>
  <si>
    <t>Treasury bills</t>
  </si>
  <si>
    <t>91 DAYS TBILL RED 04-06-2026</t>
  </si>
  <si>
    <t>IN002025X489</t>
  </si>
  <si>
    <t>364 DAYS TBILL RED 04-06-2026</t>
  </si>
  <si>
    <t>IN002025Z104</t>
  </si>
  <si>
    <t>182 DAYS TBILL RED 18-06-2026</t>
  </si>
  <si>
    <t>IN002025Y388</t>
  </si>
  <si>
    <t>364 DAYS TBILL RED 23-07-2026</t>
  </si>
  <si>
    <t>IN002025Z179</t>
  </si>
  <si>
    <t>364 DAYS TBILL RED 25-06-2026</t>
  </si>
  <si>
    <t>IN002025Z138</t>
  </si>
  <si>
    <t>Certificate of Deposit</t>
  </si>
  <si>
    <t>NABARD CD RED 17-02-2027#**</t>
  </si>
  <si>
    <t>INE261F16AK6</t>
  </si>
  <si>
    <t>CRISIL A1+</t>
  </si>
  <si>
    <t>HDFC BANK CD RED 09-03-2027#**</t>
  </si>
  <si>
    <t>INE040A16IT9</t>
  </si>
  <si>
    <t>CARE A1+</t>
  </si>
  <si>
    <t>AXIS BANK LTD CD RED 27-11-2026#**</t>
  </si>
  <si>
    <t>INE238AD6BP3</t>
  </si>
  <si>
    <t>ICICI BANK CD RED 19-03-2027#**</t>
  </si>
  <si>
    <t>INE090AD6303</t>
  </si>
  <si>
    <t>ICRA A1+</t>
  </si>
  <si>
    <t>BANK OF BARODA CD RED 16-09-2026#**</t>
  </si>
  <si>
    <t>INE028A16KC6</t>
  </si>
  <si>
    <t>SIDBI CD RED 18-02-2027#**</t>
  </si>
  <si>
    <t>INE556F16CB4</t>
  </si>
  <si>
    <t>PUNJAB NATIONAL BANK CD RED 04-03-2027#**</t>
  </si>
  <si>
    <t>INE160A16UM5</t>
  </si>
  <si>
    <t>CANARA BANK CD RED 04-03-2027#**</t>
  </si>
  <si>
    <t>INE476A16H43</t>
  </si>
  <si>
    <t>FEDERAL BANK LTD CD RED 04-03-27#**</t>
  </si>
  <si>
    <t>INE171A16NL9</t>
  </si>
  <si>
    <t>FITCH A1+</t>
  </si>
  <si>
    <t>HDFC BANK CD RED 19-11-26#**</t>
  </si>
  <si>
    <t>INE040A16HY1</t>
  </si>
  <si>
    <t>PUNJAB NATIONAL BANK CD 04-02-27#**</t>
  </si>
  <si>
    <t>INE160A16UD4</t>
  </si>
  <si>
    <t>INDIAN BANK CD RED 27-10-2026#**</t>
  </si>
  <si>
    <t>INE562A16PP5</t>
  </si>
  <si>
    <t>SIDBI CD RED 06-11-2026#**</t>
  </si>
  <si>
    <t>INE556F16BQ4</t>
  </si>
  <si>
    <t>SIDBI CD RED 16-12-2026#**</t>
  </si>
  <si>
    <t>INE556F16BT8</t>
  </si>
  <si>
    <t>AXIS BANK LTD CD RED 16-12-26#**</t>
  </si>
  <si>
    <t>INE238AD6CA3</t>
  </si>
  <si>
    <t>INDIAN BANK CD RED 12-01-2027#**</t>
  </si>
  <si>
    <t>INE562A16QE7</t>
  </si>
  <si>
    <t>NABARD CD RED 03-02-2027#**</t>
  </si>
  <si>
    <t>INE261F16AI0</t>
  </si>
  <si>
    <t>BANK OF BARODA CD RED 03-02-2027#**</t>
  </si>
  <si>
    <t>INE028A16LE0</t>
  </si>
  <si>
    <t>KOTAK MAHINDRA BANK CD 12-02-27#**</t>
  </si>
  <si>
    <t>INE237AD6141</t>
  </si>
  <si>
    <t>INDUSIND BANK LTD CD RED 22-01-2027#**</t>
  </si>
  <si>
    <t>INE095A168C9</t>
  </si>
  <si>
    <t>BANK OF BARODA CD RED 12-02-27#**</t>
  </si>
  <si>
    <t>INE028A16LI1</t>
  </si>
  <si>
    <t>SIDBI CD RED 26-02-2027#**</t>
  </si>
  <si>
    <t>INE556F16CC2</t>
  </si>
  <si>
    <t>ICICI BANK CD RED 08-03-2027#**</t>
  </si>
  <si>
    <t>INE090AD6295</t>
  </si>
  <si>
    <t>NABARD CD RED 10-03-2027#**</t>
  </si>
  <si>
    <t>INE261F16AO8</t>
  </si>
  <si>
    <t>CANARA BANK CD RED 12-03-2027#**</t>
  </si>
  <si>
    <t>INE476A16H92</t>
  </si>
  <si>
    <t>UNION BANK OF INDIA CD 12-03-27#**</t>
  </si>
  <si>
    <t>INE692A16LU9</t>
  </si>
  <si>
    <t>BANK OF BARODA CD RED 25-11-2026#**</t>
  </si>
  <si>
    <t>INE028A16KK9</t>
  </si>
  <si>
    <t>INDIAN BANK CD RED 15-12-2026#**</t>
  </si>
  <si>
    <t>INE562A16QN8</t>
  </si>
  <si>
    <t>HDFC BANK CD RED 24-02-2027#**</t>
  </si>
  <si>
    <t>INE040A16IO0</t>
  </si>
  <si>
    <t>BANK OF BARODA CD RED 08-03-27#**</t>
  </si>
  <si>
    <t>INE028A16LS0</t>
  </si>
  <si>
    <t>HDFC BANK CD RED 12-06-26#**</t>
  </si>
  <si>
    <t>INE040A16HP9</t>
  </si>
  <si>
    <t>Commercial Paper</t>
  </si>
  <si>
    <t>MOTILAL OSWAL FIN SER CP RED 28-01-2027**</t>
  </si>
  <si>
    <t>INE338I14LQ5</t>
  </si>
  <si>
    <t>ICICI SECURITIES CP RED 17-02-2027**</t>
  </si>
  <si>
    <t>INE763G14F68</t>
  </si>
  <si>
    <t>MUTHOOT FINANCE CP RED 23-02-2027**</t>
  </si>
  <si>
    <t>INE414G14VL8</t>
  </si>
  <si>
    <t>JULIUS BAER CAP LTD CP 26-02-27**</t>
  </si>
  <si>
    <t>INE824H14TZ0</t>
  </si>
  <si>
    <t>MIRAE ASSET FIN SERV LTD. CP R 18-02-27**</t>
  </si>
  <si>
    <t>INE0JRU14388</t>
  </si>
  <si>
    <t>CREDILA FINANCIAL SEVICES LT CP 01-03-27**</t>
  </si>
  <si>
    <t>INE539K14BZ6</t>
  </si>
  <si>
    <t>360 ONE PRIME LTD. CP RED 11-03-2027**</t>
  </si>
  <si>
    <t>INE248U14TF7</t>
  </si>
  <si>
    <t>360 ONE PRIME LTD. CP 29-05-26**</t>
  </si>
  <si>
    <t>INE248U14SL7</t>
  </si>
  <si>
    <t>MANAPPURAM FINANCE CP RED 03-12-2026**</t>
  </si>
  <si>
    <t>INE522D14OZ0</t>
  </si>
  <si>
    <t>MUTHOOT FINANCE CP RED 20-01-2027**</t>
  </si>
  <si>
    <t>INE414G14VE3</t>
  </si>
  <si>
    <t>Investment in AIF</t>
  </si>
  <si>
    <t>SBI CDMDF--A2</t>
  </si>
  <si>
    <t>INF0RQ622028</t>
  </si>
  <si>
    <t>#  Unlisted Security</t>
  </si>
  <si>
    <t>.</t>
  </si>
  <si>
    <t>Edelweiss Money Market Fund</t>
  </si>
  <si>
    <t>Money Market Fund</t>
  </si>
  <si>
    <t>Direct Plan Annual IDCW Option</t>
  </si>
  <si>
    <t>Direct Plan Bonus Option</t>
  </si>
  <si>
    <t xml:space="preserve">                              ^</t>
  </si>
  <si>
    <t xml:space="preserve">                                                  ^</t>
  </si>
  <si>
    <t>Institutional Annual IDCW Option</t>
  </si>
  <si>
    <t>Institutional Growth Option</t>
  </si>
  <si>
    <t>Institutional IDCW Option</t>
  </si>
  <si>
    <t>Regular Plan - Annual IDCW Option</t>
  </si>
  <si>
    <t>Regular Plan - Bonus Option</t>
  </si>
  <si>
    <t>Regular Plan - Growth</t>
  </si>
  <si>
    <t>Regular Plan - IDCW Option</t>
  </si>
  <si>
    <t>Regular Plan Bonus Option</t>
  </si>
  <si>
    <t>^ There were no investors in this option.</t>
  </si>
  <si>
    <t>PORTFOLIO STATEMENT OF BHARAT BOND ETF – APRIL 2033 AS ON MARCH 31, 2026</t>
  </si>
  <si>
    <t>(An open-ended Target Maturity Exchange Traded Bond Fund investing in constituents of Nifty BHARAT Bond Index - April 2033. A relatively high interest rate risk and relatively low credit risk.)</t>
  </si>
  <si>
    <t>7.55% NPCL NCD RED 23-12-2032**</t>
  </si>
  <si>
    <t>INE206D08493</t>
  </si>
  <si>
    <t>6.90% HUDCO NCD RED 23-04-2032**</t>
  </si>
  <si>
    <t>INE031A08962</t>
  </si>
  <si>
    <t>7.54% HPCL NCD RED 15-04-2033**</t>
  </si>
  <si>
    <t>INE094A08143</t>
  </si>
  <si>
    <t>7.47% IRFC SR166 NCD RED 15-04-2033**</t>
  </si>
  <si>
    <t>INE053F08213</t>
  </si>
  <si>
    <t>7.58% POWER FIN NCD RED 15-04-2033**</t>
  </si>
  <si>
    <t>INE134E08LW7</t>
  </si>
  <si>
    <t>7.54% NABARD NCD RED 15-04-2033**</t>
  </si>
  <si>
    <t>INE261F08DU6</t>
  </si>
  <si>
    <t>7.53% RECL SR 217 NCD RED 31-03-2033**</t>
  </si>
  <si>
    <t>INE020B08EC1</t>
  </si>
  <si>
    <t>7.44% NTPC LTD. SR 79 NCD RED 15-04-2033**</t>
  </si>
  <si>
    <t>INE733E08239</t>
  </si>
  <si>
    <t>7.75% IRFC NCD RED 15-04-2033**</t>
  </si>
  <si>
    <t>INE053F08270</t>
  </si>
  <si>
    <t>7.52% HUDCO SERIES B NCD RED 15-04-2033**</t>
  </si>
  <si>
    <t>INE031A08863</t>
  </si>
  <si>
    <t>6.92% REC LTD NCD RED 20-03-2032**</t>
  </si>
  <si>
    <t>INE020B08DV3</t>
  </si>
  <si>
    <t>8.5% EXIM BANK NCD RED 14-03-2033**</t>
  </si>
  <si>
    <t>INE514E08FS0</t>
  </si>
  <si>
    <t>7.70% PFC SR BS226 B NCD RED 15-04-2033**</t>
  </si>
  <si>
    <t>INE134E08MI4</t>
  </si>
  <si>
    <t>7.88% EXIM BANK SR U05 NCD 11-01-2033**</t>
  </si>
  <si>
    <t>INE514E08FQ4</t>
  </si>
  <si>
    <t>7.69% RECL SR 218 NCD RED 31-01-2033**</t>
  </si>
  <si>
    <t>INE020B08EE7</t>
  </si>
  <si>
    <t>6.92% POWER FINANCE NCD 14-04-32**</t>
  </si>
  <si>
    <t>INE134E08LN6</t>
  </si>
  <si>
    <t>7.82% PFC SR BS225 NCD RED 11-03-2033**</t>
  </si>
  <si>
    <t>INE134E08MD5</t>
  </si>
  <si>
    <t>7.44% NTPC LTD. SR 78 NCD RED 25-08-2032**</t>
  </si>
  <si>
    <t>INE733E08221</t>
  </si>
  <si>
    <t>7.65% IRFC NCD SR167 RED 30-12-2032**</t>
  </si>
  <si>
    <t>INE053F08221</t>
  </si>
  <si>
    <t>7.5% REC LTD 214B NCD RED 28-02-2033**</t>
  </si>
  <si>
    <t>INE020B08DX9</t>
  </si>
  <si>
    <t>7.65% IRFC SR 168B NCD RED 18-04-2033**</t>
  </si>
  <si>
    <t>INE053F08247</t>
  </si>
  <si>
    <t>7.40% EXIM BANK NCD SR Z02 RED 14-03-29**</t>
  </si>
  <si>
    <t>INE514E08GC2</t>
  </si>
  <si>
    <t>7.69% NABARD NCD SR LTIF 1E 31-03-2032**</t>
  </si>
  <si>
    <t>INE261F08832</t>
  </si>
  <si>
    <t>7.26% GOVT OF INDIA RED 06-02-2033</t>
  </si>
  <si>
    <t>IN0020220151</t>
  </si>
  <si>
    <t>In accordance with SEBI Circular no. SEBI/HO/IMD/PoD2/P/CIR/2024/183 dated December 13, 2024, Debt Index Replication Factor (DIRF) is 69.05%.</t>
  </si>
  <si>
    <t>BHARAT Bond ETF - April 2033</t>
  </si>
  <si>
    <t>Debt ETFs</t>
  </si>
  <si>
    <t>Plan /option (Face Value 1000)</t>
  </si>
  <si>
    <t>Growth Option</t>
  </si>
  <si>
    <t>BHARAT Bond ETF – April 2033</t>
  </si>
  <si>
    <t>PORTFOLIO STATEMENT OF EDELWEISS CRISIL IBX 50:50 GILT PLUS SDL JUNE 2027 INDEX FUND AS ON MARCH 31, 2026</t>
  </si>
  <si>
    <t>(An open-ended target maturity Index Fund investing in the constituents of CRISIL IBX 50:50 Gilt Plus SDL Index – June 2027. A relatively high interest rate risk and relatively low credit risk)</t>
  </si>
  <si>
    <t>7.38% GOVT OF INDIA RED 20-06-2027</t>
  </si>
  <si>
    <t>IN0020220037</t>
  </si>
  <si>
    <t>7.16% TAMILNADU SDL RED 11-01-2027</t>
  </si>
  <si>
    <t>IN3120160178</t>
  </si>
  <si>
    <t>7.71% GUJARAT SDL RED 01-03-2027</t>
  </si>
  <si>
    <t>IN1520160202</t>
  </si>
  <si>
    <t>7.52% TAMIL NADU SDL RED 24-05-2027</t>
  </si>
  <si>
    <t>IN3120170037</t>
  </si>
  <si>
    <t>7.51% MAHARASHTRA SDL RED 24-05-2027</t>
  </si>
  <si>
    <t>IN2220170020</t>
  </si>
  <si>
    <t>7.52% UTTAR PRADESH SDL 24-05-2027</t>
  </si>
  <si>
    <t>IN3320170043</t>
  </si>
  <si>
    <t>7.67% UTTAR PRADESH SDL 12-04-2027</t>
  </si>
  <si>
    <t>IN3320170019</t>
  </si>
  <si>
    <t>In accordance with SEBI Circular no. SEBI/HO/IMD/PoD2/P/CIR/2024/183 dated December 13, 2024, Debt Index Replication Factor (DIRF) is 96.75%.</t>
  </si>
  <si>
    <t xml:space="preserve">EDELWEISS CRISIL IBX 50:50 GILT PLUS SDL JUNE 2027 INDEX FUND </t>
  </si>
  <si>
    <t>CRISIL Gilt Plus SDL 5050 Jun 2027 Index Fund</t>
  </si>
  <si>
    <t>Edelweiss CRISIL IBX 50-50 Gilt Plus SDL June 2027 Index Fund</t>
  </si>
  <si>
    <t>PORTFOLIO STATEMENT OF EDELWEISS NIFTY 1D RATE LIQUID ETF AS ON MARCH 31, 2026</t>
  </si>
  <si>
    <t>(An open-ended exchange traded scheme replicating/tracking the Nifty 1D Rate Index. A relatively low interest rate risk and relatively low credit risk.)</t>
  </si>
  <si>
    <t>In accordance with SEBI Circular no. SEBI/HO/IMD/PoD2/P/CIR/2024/183 dated December 13, 2024, Debt Index Replication Factor (DIRF) is 99.37%.</t>
  </si>
  <si>
    <t xml:space="preserve"> EDELWEISS NIFTY 1D RATE LIQUID ETF</t>
  </si>
  <si>
    <t>NA</t>
  </si>
  <si>
    <t>Since the Scheme was launched during the current half year, there are no comparative NAVs for beginning of the period.</t>
  </si>
  <si>
    <t>Edelweiss Nifty 1D Rate Liquid ETF</t>
  </si>
  <si>
    <t>PORTFOLIO STATEMENT OF EDELWEISS NIFTY PSU BOND PLUS SDL APR 2026 50 50 INDEX FUND AS ON MARCH 31, 2026</t>
  </si>
  <si>
    <t>(An open-ended target maturity Index Fund predominantly investing in the constituents of Nifty PSU Bond Plus SDL Apr 2026 50:50 Index. A relatively high interest rate risk and relatively low credit risk)</t>
  </si>
  <si>
    <t>7.35% NTPC LTD. SR 80 NCD RED 17-04-2026**</t>
  </si>
  <si>
    <t>INE733E08247</t>
  </si>
  <si>
    <t>7.44% REC LTD SR 223A NCD RED 30-04-2026**</t>
  </si>
  <si>
    <t>INE020B08EL2</t>
  </si>
  <si>
    <t>7.51% IRFC NCD SR170A RED 15-04-2026**</t>
  </si>
  <si>
    <t>INE053F08288</t>
  </si>
  <si>
    <t>7.77%NATIONAL HOUSING BANK R 02-04-2026**</t>
  </si>
  <si>
    <t>INE557F08FP2</t>
  </si>
  <si>
    <t>7.40% INDIAN RAIL FIN SR168A 18-04-2026**</t>
  </si>
  <si>
    <t>INE053F08239</t>
  </si>
  <si>
    <t>8.02% EXIM BANK NCD RED 20-04-2026**</t>
  </si>
  <si>
    <t>INE514E08FB6</t>
  </si>
  <si>
    <t>8.13% PGCIL NCD 24-04-2026 LIII G**</t>
  </si>
  <si>
    <t>INE752E07NS2</t>
  </si>
  <si>
    <t>5.63% GOVT OF INDIA RED 12-04-2026</t>
  </si>
  <si>
    <t>IN0020210012</t>
  </si>
  <si>
    <t>6.99% GOVT OF INDIA RED 17-04-2026</t>
  </si>
  <si>
    <t>IN0020230028</t>
  </si>
  <si>
    <t>8.00% GUJARAT SDL RED 20-04-2026</t>
  </si>
  <si>
    <t>IN1520160012</t>
  </si>
  <si>
    <t>7.90% RAJASTHAN SDL RED 08-04-2026</t>
  </si>
  <si>
    <t>IN2920200028</t>
  </si>
  <si>
    <t>7.96% TAMIL NADU SDL RED 27-04-2026</t>
  </si>
  <si>
    <t>IN3120160020</t>
  </si>
  <si>
    <t>7.96% GUJARAT SDL RED 27-04-2026</t>
  </si>
  <si>
    <t>IN1520160020</t>
  </si>
  <si>
    <t>6.70% ANDHRA PRADESH SDL RED 22-04-2026</t>
  </si>
  <si>
    <t>IN1020200078</t>
  </si>
  <si>
    <t>91 DAYS TBILL RED 23-04-2026</t>
  </si>
  <si>
    <t>IN002025X422</t>
  </si>
  <si>
    <t>364 DAYS TBILL RED 23-04-2026</t>
  </si>
  <si>
    <t>IN002025Z047</t>
  </si>
  <si>
    <t>91 DAYS TBILL RED 30-04-2026</t>
  </si>
  <si>
    <t>IN002025X430</t>
  </si>
  <si>
    <t>364 DAYS TBILL RED 16-04-2026</t>
  </si>
  <si>
    <t>IN002025Z039</t>
  </si>
  <si>
    <t>182 DAYS TBILL RED 30-04-2026</t>
  </si>
  <si>
    <t>IN002025Y313</t>
  </si>
  <si>
    <t>91 DAYS TBILL RED 09-04-2026</t>
  </si>
  <si>
    <t>IN002025X406</t>
  </si>
  <si>
    <t>91 DAYS TBILL RED 17-04-2026</t>
  </si>
  <si>
    <t>IN002025X414</t>
  </si>
  <si>
    <t>NABARD CP RED 24-04-2026**</t>
  </si>
  <si>
    <t>INE261F14PD4</t>
  </si>
  <si>
    <t>POWER FIN CORP CP RED 15-04-2026**</t>
  </si>
  <si>
    <t>INE134E14AX6</t>
  </si>
  <si>
    <t>NABARD CP RED 17-04-2026**</t>
  </si>
  <si>
    <t>INE261F14OQ9</t>
  </si>
  <si>
    <t>In accordance with SEBI Circular no. SEBI/HO/IMD/PoD2/P/CIR/2024/183 dated December 13, 2024, Debt Index Replication Factor (DIRF) is 36.15%.</t>
  </si>
  <si>
    <t>Edelweiss Nifty PSU Bond Plus SDL Apr2026 50 50 Index Fund</t>
  </si>
  <si>
    <t>NY PSU BD PL SDL IDX Fund-2026</t>
  </si>
  <si>
    <t>Edelweiss NIFTY PSU Bond Plus SDL Apr 2026 50-50 Index Fund</t>
  </si>
  <si>
    <t>PORTFOLIO STATEMENT OF EDELWEISS FLEXI-CAP FUND AS ON MARCH 31, 2026</t>
  </si>
  <si>
    <t>(An open ended dynamic equity scheme investing across large cap, mid cap, small cap stocks)</t>
  </si>
  <si>
    <t>Fortis Healthcare Ltd.</t>
  </si>
  <si>
    <t>INE061F01013</t>
  </si>
  <si>
    <t>AU Small Finance Bank Ltd.</t>
  </si>
  <si>
    <t>INE949L01017</t>
  </si>
  <si>
    <t>The Indian Hotels Company Ltd.</t>
  </si>
  <si>
    <t>INE053A01029</t>
  </si>
  <si>
    <t>Leisure Services</t>
  </si>
  <si>
    <t>Jindal Stainless Ltd.</t>
  </si>
  <si>
    <t>INE220G01021</t>
  </si>
  <si>
    <t>Mahindra &amp; Mahindra Financial Services Ltd</t>
  </si>
  <si>
    <t>INE774D01024</t>
  </si>
  <si>
    <t>Eternal Ltd.</t>
  </si>
  <si>
    <t>INE758T01015</t>
  </si>
  <si>
    <t>UNO Minda Ltd.</t>
  </si>
  <si>
    <t>INE405E01023</t>
  </si>
  <si>
    <t>Navin Fluorine International Ltd.</t>
  </si>
  <si>
    <t>INE048G01026</t>
  </si>
  <si>
    <t>Mazagon Dock Shipbuilders Ltd.</t>
  </si>
  <si>
    <t>INE249Z01020</t>
  </si>
  <si>
    <t>Bharat Forge Ltd.</t>
  </si>
  <si>
    <t>INE465A01025</t>
  </si>
  <si>
    <t>ICICI Prudential Asset Mgmt Co Ltd.</t>
  </si>
  <si>
    <t>INE346A01027</t>
  </si>
  <si>
    <t>Oil &amp; Natural Gas Corporation Ltd.</t>
  </si>
  <si>
    <t>INE213A01029</t>
  </si>
  <si>
    <t>Bharat Dynamics Ltd.</t>
  </si>
  <si>
    <t>INE171Z01026</t>
  </si>
  <si>
    <t>Prestige Estates Projects Ltd.</t>
  </si>
  <si>
    <t>INE811K01011</t>
  </si>
  <si>
    <t>Firstsource Solutions Ltd.</t>
  </si>
  <si>
    <t>INE684F01012</t>
  </si>
  <si>
    <t>Hindustan Aeronautics Ltd.</t>
  </si>
  <si>
    <t>INE066F01020</t>
  </si>
  <si>
    <t>Investment in Mutual fund</t>
  </si>
  <si>
    <t>EDELWEISS LIQUID FUND - DIRECT PL -GR</t>
  </si>
  <si>
    <t>INF754K01GM4</t>
  </si>
  <si>
    <t>Edelweiss Flexi Cap Fund</t>
  </si>
  <si>
    <t>PORTFOLIO STATEMENT OF EDELWEISS NIFTY 50 INDEX FUND AS ON MARCH 31, 2026</t>
  </si>
  <si>
    <t>(An open ended scheme replicating Nifty 50 Index)</t>
  </si>
  <si>
    <t>Power Grid Corporation of India Ltd.</t>
  </si>
  <si>
    <t>INE752E01010</t>
  </si>
  <si>
    <t>Grasim Industries Ltd.</t>
  </si>
  <si>
    <t>INE047A01021</t>
  </si>
  <si>
    <t>Bajaj Auto Ltd.</t>
  </si>
  <si>
    <t>INE917I01010</t>
  </si>
  <si>
    <t>Adani Ports &amp; Special Economic Zone Ltd.</t>
  </si>
  <si>
    <t>INE742F01042</t>
  </si>
  <si>
    <t>Transport Infrastructure</t>
  </si>
  <si>
    <t>Bajaj Finserv Ltd.</t>
  </si>
  <si>
    <t>INE918I01026</t>
  </si>
  <si>
    <t>InterGlobe Aviation Ltd.</t>
  </si>
  <si>
    <t>INE646L01027</t>
  </si>
  <si>
    <t>Transport Services</t>
  </si>
  <si>
    <t>Dr. Reddy's Laboratories Ltd.</t>
  </si>
  <si>
    <t>INE089A01031</t>
  </si>
  <si>
    <t>Apollo Hospitals Enterprise Ltd.</t>
  </si>
  <si>
    <t>INE437A01024</t>
  </si>
  <si>
    <t>Cipla Ltd.</t>
  </si>
  <si>
    <t>INE059A01026</t>
  </si>
  <si>
    <t>HDFC Life Insurance Company Ltd.</t>
  </si>
  <si>
    <t>INE795G01014</t>
  </si>
  <si>
    <t>Tata Motors Passenger Vehicles Ltd.</t>
  </si>
  <si>
    <t>INE155A01022</t>
  </si>
  <si>
    <t>Wipro Ltd.</t>
  </si>
  <si>
    <t>INE075A01022</t>
  </si>
  <si>
    <t>Adani Enterprises Ltd.</t>
  </si>
  <si>
    <t>INE423A01024</t>
  </si>
  <si>
    <t>Metals &amp; Minerals Trading</t>
  </si>
  <si>
    <t>Edelweiss NIFTY 50 Index Fund</t>
  </si>
  <si>
    <t>PORTFOLIO STATEMENT OF EDELWEISS NIFTY MIDCAP150 MOMENTUM 50 INDEX FUND AS ON MARCH 31, 2026</t>
  </si>
  <si>
    <t>(An Open-ended Equity Scheme replicating Nifty Midcap150 Momentum 50 Index)</t>
  </si>
  <si>
    <t>Max Financial Services Ltd.</t>
  </si>
  <si>
    <t>INE180A01020</t>
  </si>
  <si>
    <t>One 97 Communications Ltd.</t>
  </si>
  <si>
    <t>INE982J01020</t>
  </si>
  <si>
    <t>FSN E-Commerce Ventures Ltd.</t>
  </si>
  <si>
    <t>INE388Y01029</t>
  </si>
  <si>
    <t>Aditya Birla Capital Ltd.</t>
  </si>
  <si>
    <t>INE674K01013</t>
  </si>
  <si>
    <t>GMR Airports Ltd.</t>
  </si>
  <si>
    <t>INE776C01039</t>
  </si>
  <si>
    <t>UPL Ltd.</t>
  </si>
  <si>
    <t>INE628A01036</t>
  </si>
  <si>
    <t>Glenmark Pharmaceuticals Ltd.</t>
  </si>
  <si>
    <t>INE935A01035</t>
  </si>
  <si>
    <t>Indus Towers Ltd.</t>
  </si>
  <si>
    <t>INE121J01017</t>
  </si>
  <si>
    <t>Hitachi Energy India Ltd.</t>
  </si>
  <si>
    <t>INE07Y701011</t>
  </si>
  <si>
    <t>Polycab India Ltd.</t>
  </si>
  <si>
    <t>INE455K01017</t>
  </si>
  <si>
    <t>MRF Ltd.</t>
  </si>
  <si>
    <t>INE883A01011</t>
  </si>
  <si>
    <t>Vodafone Idea Ltd.</t>
  </si>
  <si>
    <t>INE669E01016</t>
  </si>
  <si>
    <t>JK Cement Ltd.</t>
  </si>
  <si>
    <t>INE823G01014</t>
  </si>
  <si>
    <t>Bank of India</t>
  </si>
  <si>
    <t>INE084A01016</t>
  </si>
  <si>
    <t>Biocon Ltd.</t>
  </si>
  <si>
    <t>INE376G01013</t>
  </si>
  <si>
    <t>Sundaram Finance Ltd.</t>
  </si>
  <si>
    <t>INE660A01013</t>
  </si>
  <si>
    <t>SBI Cards &amp; Payment Services Ltd.</t>
  </si>
  <si>
    <t>INE018E01016</t>
  </si>
  <si>
    <t>AIA Engineering Ltd.</t>
  </si>
  <si>
    <t>INE212H01026</t>
  </si>
  <si>
    <t>Dalmia Bharat Ltd.</t>
  </si>
  <si>
    <t>INE00R701025</t>
  </si>
  <si>
    <t>3M India Ltd.</t>
  </si>
  <si>
    <t>INE470A01017</t>
  </si>
  <si>
    <t>Diversified</t>
  </si>
  <si>
    <t>Bharti Hexacom Ltd.</t>
  </si>
  <si>
    <t>INE343G01021</t>
  </si>
  <si>
    <t>Berger Paints (I) Ltd.</t>
  </si>
  <si>
    <t>INE463A01038</t>
  </si>
  <si>
    <t>Abbott India Ltd.</t>
  </si>
  <si>
    <t>INE358A01014</t>
  </si>
  <si>
    <t>Indraprastha Gas Ltd.</t>
  </si>
  <si>
    <t>INE203G01027</t>
  </si>
  <si>
    <t>Edelweiss NIFTY Midcap 150 Momentum 50 Index Fund</t>
  </si>
  <si>
    <t>PORTFOLIO STATEMENT OF EDELWEISS NIFTY BANK ETF AS ON MARCH 31, 2026</t>
  </si>
  <si>
    <t>(An open-ended exchange traded scheme replicating/tracking Nifty Bank Total return index)</t>
  </si>
  <si>
    <t>IndusInd Bank Ltd.</t>
  </si>
  <si>
    <t>INE095A01012</t>
  </si>
  <si>
    <t>Punjab National Bank</t>
  </si>
  <si>
    <t>INE160A01022</t>
  </si>
  <si>
    <t>Union Bank of India</t>
  </si>
  <si>
    <t>INE692A01016</t>
  </si>
  <si>
    <t>Yes Bank Ltd.</t>
  </si>
  <si>
    <t>INE528G01035</t>
  </si>
  <si>
    <t>Plan /option (Face Value 51)</t>
  </si>
  <si>
    <t>Edelweiss Nifty Bank ETF</t>
  </si>
  <si>
    <t>PORTFOLIO STATEMENT OF EDELWEISS GOLD ETF FOF AS ON MARCH 31, 2026</t>
  </si>
  <si>
    <t>(An open-ended fund of funds scheme investing in units of Gold ETF)</t>
  </si>
  <si>
    <t>EDELWEISS GOLD ETF</t>
  </si>
  <si>
    <t>INF754K01SE6</t>
  </si>
  <si>
    <t>Edelweiss Gold ETF Fund of Fund</t>
  </si>
  <si>
    <t>PORTFOLIO STATEMENT OF BHARAT BOND FOF – APRIL 2033 AS ON MARCH 31, 2026</t>
  </si>
  <si>
    <t>(An open-ended Target Maturity fund of funds scheme investing in units of BHARAT Bond ETF – April 2033)</t>
  </si>
  <si>
    <t>BHARAT BOND ETF - APRIL 2033</t>
  </si>
  <si>
    <t>INF754K01QX0</t>
  </si>
  <si>
    <t>BHARAT Bond FOF - April 2033</t>
  </si>
  <si>
    <t>Fund of funds scheme (Domestic)</t>
  </si>
  <si>
    <t>BHARAT Bond ETF FOF – April 2033</t>
  </si>
  <si>
    <t>PORTFOLIO STATEMENT OF EDELWEISS  GOVERNMENT SECURITIES FUND AS ON MARCH 31, 2026</t>
  </si>
  <si>
    <t>(An open ended debt scheme investing in government securities across maturity. A relatively high interest rate risk and relatively low credit risk.)</t>
  </si>
  <si>
    <t>7.34% GOVT OF INDIA RED 22-04-2064</t>
  </si>
  <si>
    <t>IN0020240035</t>
  </si>
  <si>
    <t>7.24% GOVT OF INDIA RED 18-08-2055</t>
  </si>
  <si>
    <t>IN0020250075</t>
  </si>
  <si>
    <t>7.48% KARNATAKA SDL RED 18-02-2037</t>
  </si>
  <si>
    <t>IN1920250215</t>
  </si>
  <si>
    <t>7.49% KARNATAKA SDL RED 04-02-2035</t>
  </si>
  <si>
    <t>IN1920250165</t>
  </si>
  <si>
    <t>8.38% GUJARAT SDL RED 27-02-2029</t>
  </si>
  <si>
    <t>IN1520180309</t>
  </si>
  <si>
    <t>182 DAYS TBILL RED 09-07-2026</t>
  </si>
  <si>
    <t>IN002025Y404</t>
  </si>
  <si>
    <t>91 DAYS TBILL RED 14-05-2026</t>
  </si>
  <si>
    <t>IN002025X455</t>
  </si>
  <si>
    <t>364 DAYS TBILL RED 02-04-2026</t>
  </si>
  <si>
    <t>IN002025Z013</t>
  </si>
  <si>
    <t>91 DAYS TBILL RED 07-05-2026</t>
  </si>
  <si>
    <t>IN002025X448</t>
  </si>
  <si>
    <t>Edelweiss Government Securities Fund</t>
  </si>
  <si>
    <t>Gilt Fund</t>
  </si>
  <si>
    <t>Direct Plan Fortnightly IDCW Option</t>
  </si>
  <si>
    <t>Direct Plan Monthly IDCW Option</t>
  </si>
  <si>
    <t>Direct Plan Weekly IDCW Option</t>
  </si>
  <si>
    <t>Regular Plan Fortnightly IDCW Option</t>
  </si>
  <si>
    <t>Regular Plan Monthly IDCW Option</t>
  </si>
  <si>
    <t>Regular Plan Weekly IDCW Option</t>
  </si>
  <si>
    <t>3. Total Dividend (Net) declared during the half year period</t>
  </si>
  <si>
    <t>Plan/Option Name</t>
  </si>
  <si>
    <t/>
  </si>
  <si>
    <t>individual &amp; HUF</t>
  </si>
  <si>
    <t>others</t>
  </si>
  <si>
    <t>Direct Plan Fortnightly IDCW</t>
  </si>
  <si>
    <t>Direct Plan weekly IDCW</t>
  </si>
  <si>
    <t>Regular Plan Fortnightly IDCW</t>
  </si>
  <si>
    <t>Regular Plan Monthly IDCW</t>
  </si>
  <si>
    <t>Regular Plan Weekly IDCW</t>
  </si>
  <si>
    <t>PORTFOLIO STATEMENT OF EDELWEISS OVERNIGHT FUND AS ON MARCH 31, 2026</t>
  </si>
  <si>
    <t>(An open-ended debt scheme investing in overnight securities. A relatively low interest rate risk and relatively low credit risk.)</t>
  </si>
  <si>
    <t>182 DAYS TBILL RED 09-04-2026</t>
  </si>
  <si>
    <t>IN002025Y289</t>
  </si>
  <si>
    <t>Reverse Repo</t>
  </si>
  <si>
    <t>EDELWEISS OVERNIGHT FUND</t>
  </si>
  <si>
    <t>Overnight Fund</t>
  </si>
  <si>
    <t>Direct Plan Daily IDCW Option</t>
  </si>
  <si>
    <t>Regular Annual IDCW Option</t>
  </si>
  <si>
    <t>Regular Daily IDCW Option</t>
  </si>
  <si>
    <t>Unclaimed IDCW less than 3 yrs</t>
  </si>
  <si>
    <t>Unclaimed IDCW more than 3 yrs</t>
  </si>
  <si>
    <t>Unclaimed Redemption less than 3 yrs</t>
  </si>
  <si>
    <t>Unclaimed Redemption more than 3 yrs</t>
  </si>
  <si>
    <t>Direct Daily IDCW</t>
  </si>
  <si>
    <t>Direct Fortnightly IDCW</t>
  </si>
  <si>
    <t>Direct Monthly IDCW</t>
  </si>
  <si>
    <t>Direct Weekly IDCW</t>
  </si>
  <si>
    <t>Regular Daily IDCW</t>
  </si>
  <si>
    <t>Regular Fortnightly IDCW</t>
  </si>
  <si>
    <t>Regular Monthly IDCW</t>
  </si>
  <si>
    <t>Regular Weekly IDCW</t>
  </si>
  <si>
    <t>Edelweiss Overnight Fund</t>
  </si>
  <si>
    <t>PORTFOLIO STATEMENT OF EDELWEISS CONSUMPTION FUND AS ON MARCH 31, 2026</t>
  </si>
  <si>
    <t>(An open-ended equity scheme following consumption theme)</t>
  </si>
  <si>
    <t>Pidilite Industries Ltd.</t>
  </si>
  <si>
    <t>INE318A01026</t>
  </si>
  <si>
    <t>Page Industries Ltd.</t>
  </si>
  <si>
    <t>INE761H01022</t>
  </si>
  <si>
    <t>Textiles &amp; Apparels</t>
  </si>
  <si>
    <t>Century Plyboards (India) Ltd.</t>
  </si>
  <si>
    <t>INE348B01021</t>
  </si>
  <si>
    <t>Astral Ltd.</t>
  </si>
  <si>
    <t>INE006I01046</t>
  </si>
  <si>
    <t>Delhivery Ltd.</t>
  </si>
  <si>
    <t>INE148O01028</t>
  </si>
  <si>
    <t>Metro Brands Ltd.</t>
  </si>
  <si>
    <t>INE317I01021</t>
  </si>
  <si>
    <t>United Spirits Ltd.</t>
  </si>
  <si>
    <t>INE854D01024</t>
  </si>
  <si>
    <t>Avenue Supermarts Ltd.</t>
  </si>
  <si>
    <t>INE192R01011</t>
  </si>
  <si>
    <t>Godrej Consumer Products Ltd.</t>
  </si>
  <si>
    <t>INE102D01028</t>
  </si>
  <si>
    <t>Lenskart Solutions Ltd.</t>
  </si>
  <si>
    <t>INE956O01016</t>
  </si>
  <si>
    <t>VARUN BEVERAGES LIMITED</t>
  </si>
  <si>
    <t>INE200M01039</t>
  </si>
  <si>
    <t>Tata Power Company Ltd.</t>
  </si>
  <si>
    <t>INE245A01021</t>
  </si>
  <si>
    <t>Aditya Birla Real Estate Ltd.</t>
  </si>
  <si>
    <t>INE055A01016</t>
  </si>
  <si>
    <t>Jubilant Foodworks Ltd.</t>
  </si>
  <si>
    <t>INE797F01020</t>
  </si>
  <si>
    <t>K.P.R. Mill Ltd.</t>
  </si>
  <si>
    <t>INE930H01031</t>
  </si>
  <si>
    <t>Ajanta Pharma Ltd.</t>
  </si>
  <si>
    <t>INE031B01049</t>
  </si>
  <si>
    <t>Crompton Greaves Cons Electrical Ltd.</t>
  </si>
  <si>
    <t>INE299U01018</t>
  </si>
  <si>
    <t>Dabur India Ltd.</t>
  </si>
  <si>
    <t>INE016A01026</t>
  </si>
  <si>
    <t>Devyani International Ltd.</t>
  </si>
  <si>
    <t>INE872J01023</t>
  </si>
  <si>
    <t>Physicswallah Ltd.</t>
  </si>
  <si>
    <t>INE0LP301011</t>
  </si>
  <si>
    <t>Other Consumer Services</t>
  </si>
  <si>
    <t>Edelweiss Consumption Fund</t>
  </si>
  <si>
    <t>PORTFOLIO STATEMENT OF EDELWEISS SMALL CAP FUND AS ON MARCH 31, 2026</t>
  </si>
  <si>
    <t>(An open ended equity scheme predominantly investing in small cap stocks)</t>
  </si>
  <si>
    <t>JB Chemicals &amp; Pharmaceuticals Ltd.</t>
  </si>
  <si>
    <t>INE572A01036</t>
  </si>
  <si>
    <t>Avalon Technologies Ltd.</t>
  </si>
  <si>
    <t>INE0LCL01028</t>
  </si>
  <si>
    <t>PNB Housing Finance Ltd.</t>
  </si>
  <si>
    <t>INE572E01012</t>
  </si>
  <si>
    <t>Go Digit General Insurance Ltd.</t>
  </si>
  <si>
    <t>INE03JT01014</t>
  </si>
  <si>
    <t>Aether Industries Ltd.</t>
  </si>
  <si>
    <t>INE0BWX01014</t>
  </si>
  <si>
    <t>Kirloskar Pneumatic Co.Ltd.</t>
  </si>
  <si>
    <t>INE811A01020</t>
  </si>
  <si>
    <t>Balkrishna Industries Ltd.</t>
  </si>
  <si>
    <t>INE787D01026</t>
  </si>
  <si>
    <t>JSW Cement Ltd.</t>
  </si>
  <si>
    <t>INE718I01012</t>
  </si>
  <si>
    <t>Triveni Turbine Ltd.</t>
  </si>
  <si>
    <t>INE152M01016</t>
  </si>
  <si>
    <t>Voltamp Transformers Ltd.</t>
  </si>
  <si>
    <t>INE540H01012</t>
  </si>
  <si>
    <t>Vijaya Diagnostic Centre Ltd.</t>
  </si>
  <si>
    <t>INE043W01024</t>
  </si>
  <si>
    <t>Concord Biotech Ltd.</t>
  </si>
  <si>
    <t>INE338H01029</t>
  </si>
  <si>
    <t>KSB Ltd.</t>
  </si>
  <si>
    <t>INE999A01023</t>
  </si>
  <si>
    <t>Inventurus Knowledge Solutions Ltd.</t>
  </si>
  <si>
    <t>INE115Q01022</t>
  </si>
  <si>
    <t>Thermax Ltd.</t>
  </si>
  <si>
    <t>INE152A01029</t>
  </si>
  <si>
    <t>Dodla Dairy Ltd.</t>
  </si>
  <si>
    <t>INE021O01019</t>
  </si>
  <si>
    <t>Arvind Fashions Ltd.</t>
  </si>
  <si>
    <t>INE955V01021</t>
  </si>
  <si>
    <t>Westlife Foodworld Ltd.</t>
  </si>
  <si>
    <t>INE274F01020</t>
  </si>
  <si>
    <t>Clean Science and Technology Ltd.</t>
  </si>
  <si>
    <t>INE227W01023</t>
  </si>
  <si>
    <t>V-Mart Retail Ltd.</t>
  </si>
  <si>
    <t>INE665J01013</t>
  </si>
  <si>
    <t>Birlasoft Ltd.</t>
  </si>
  <si>
    <t>INE836A01035</t>
  </si>
  <si>
    <t>Cholamandalam Financial Holdings Ltd.</t>
  </si>
  <si>
    <t>INE149A01033</t>
  </si>
  <si>
    <t>Ahluwalia Contracts (India) Ltd.</t>
  </si>
  <si>
    <t>INE758C01029</t>
  </si>
  <si>
    <t>Billionbrains Garage Ventures Ltd.</t>
  </si>
  <si>
    <t>INE0HOQ01053</t>
  </si>
  <si>
    <t>The Ramco Cements Ltd.</t>
  </si>
  <si>
    <t>INE331A01037</t>
  </si>
  <si>
    <t>JK Lakshmi Cement Ltd.</t>
  </si>
  <si>
    <t>INE786A01032</t>
  </si>
  <si>
    <t>Ratnamani Metals &amp; Tubes Ltd.</t>
  </si>
  <si>
    <t>INE703B01027</t>
  </si>
  <si>
    <t>Jamna Auto Industries Ltd.</t>
  </si>
  <si>
    <t>INE039C01032</t>
  </si>
  <si>
    <t>Garware Technical Fibres Ltd.</t>
  </si>
  <si>
    <t>INE276A01018</t>
  </si>
  <si>
    <t>Cera Sanitaryware Ltd.</t>
  </si>
  <si>
    <t>INE739E01017</t>
  </si>
  <si>
    <t>Teamlease Services Ltd.</t>
  </si>
  <si>
    <t>INE985S01024</t>
  </si>
  <si>
    <t>SBFC Finance Ltd.</t>
  </si>
  <si>
    <t>INE423Y01016</t>
  </si>
  <si>
    <t>Carraro India Ltd.</t>
  </si>
  <si>
    <t>INE0V7W01012</t>
  </si>
  <si>
    <t>Mold-Tek Packaging Ltd.</t>
  </si>
  <si>
    <t>INE893J01029</t>
  </si>
  <si>
    <t>RHI Magnesita India Ltd.</t>
  </si>
  <si>
    <t>INE743M01012</t>
  </si>
  <si>
    <t>KNR Constructions Ltd.</t>
  </si>
  <si>
    <t>INE634I01029</t>
  </si>
  <si>
    <t>Action Construction Equipment Ltd.</t>
  </si>
  <si>
    <t>INE731H01025</t>
  </si>
  <si>
    <t>GMM Pfaudler Ltd.</t>
  </si>
  <si>
    <t>INE541A01023</t>
  </si>
  <si>
    <t>Rolex Rings Ltd.</t>
  </si>
  <si>
    <t>INE645S01024</t>
  </si>
  <si>
    <t>Wakefit Innovations Ltd.</t>
  </si>
  <si>
    <t>INE0E7301029</t>
  </si>
  <si>
    <t>Edelweiss Small Cap Fund</t>
  </si>
  <si>
    <t>PORTFOLIO STATEMENT OF EDELWEISS NIFTY LARGE MID CAP 250 INDEX FUND AS ON MARCH 31, 2026</t>
  </si>
  <si>
    <t>(An Open-ended Equity Scheme replicating Nifty LargeMidcap 250 Index)</t>
  </si>
  <si>
    <t>Suzlon Energy Ltd.</t>
  </si>
  <si>
    <t>INE040H01021</t>
  </si>
  <si>
    <t>ICICI Lombard General Insurance Co. Ltd.</t>
  </si>
  <si>
    <t>INE765G01017</t>
  </si>
  <si>
    <t>Laurus Labs Ltd.</t>
  </si>
  <si>
    <t>INE947Q01028</t>
  </si>
  <si>
    <t>Info Edge (India) Ltd.</t>
  </si>
  <si>
    <t>INE663F01032</t>
  </si>
  <si>
    <t>Aurobindo Pharma Ltd.</t>
  </si>
  <si>
    <t>INE406A01037</t>
  </si>
  <si>
    <t>Vedanta Ltd.</t>
  </si>
  <si>
    <t>INE205A01025</t>
  </si>
  <si>
    <t>Diversified Metals</t>
  </si>
  <si>
    <t>Alkem Laboratories Ltd.</t>
  </si>
  <si>
    <t>INE540L01014</t>
  </si>
  <si>
    <t>Havells India Ltd.</t>
  </si>
  <si>
    <t>INE176B01034</t>
  </si>
  <si>
    <t>Waaree Energies Ltd.</t>
  </si>
  <si>
    <t>INE377N01017</t>
  </si>
  <si>
    <t>Voltas Ltd.</t>
  </si>
  <si>
    <t>INE226A01021</t>
  </si>
  <si>
    <t>Tube Investments Of India Ltd.</t>
  </si>
  <si>
    <t>INE974X01010</t>
  </si>
  <si>
    <t>NMDC Ltd.</t>
  </si>
  <si>
    <t>INE584A01023</t>
  </si>
  <si>
    <t>Supreme Industries Ltd.</t>
  </si>
  <si>
    <t>INE195A01028</t>
  </si>
  <si>
    <t>Colgate Palmolive (India) Ltd.</t>
  </si>
  <si>
    <t>INE259A01022</t>
  </si>
  <si>
    <t>NHPC Ltd.</t>
  </si>
  <si>
    <t>INE848E01016</t>
  </si>
  <si>
    <t>PI Industries Ltd.</t>
  </si>
  <si>
    <t>INE603J01030</t>
  </si>
  <si>
    <t>Steel Authority of India Ltd.</t>
  </si>
  <si>
    <t>INE114A01011</t>
  </si>
  <si>
    <t>ICICI Prudential Life Insurance Co Ltd.</t>
  </si>
  <si>
    <t>INE726G01019</t>
  </si>
  <si>
    <t>Petronet LNG Ltd.</t>
  </si>
  <si>
    <t>INE347G01014</t>
  </si>
  <si>
    <t>Adani Power Ltd.</t>
  </si>
  <si>
    <t>INE814H01029</t>
  </si>
  <si>
    <t>Apar Industries Ltd.</t>
  </si>
  <si>
    <t>INE372A01015</t>
  </si>
  <si>
    <t>Oberoi Realty Ltd.</t>
  </si>
  <si>
    <t>INE093I01010</t>
  </si>
  <si>
    <t>Life Insurance Corporation of India</t>
  </si>
  <si>
    <t>INE0J1Y01017</t>
  </si>
  <si>
    <t>Oracle Financial Services Software Ltd.</t>
  </si>
  <si>
    <t>INE881D01027</t>
  </si>
  <si>
    <t>Lloyds Metals And Energy Ltd.</t>
  </si>
  <si>
    <t>INE281B01032</t>
  </si>
  <si>
    <t>Patanjali Foods Ltd.</t>
  </si>
  <si>
    <t>INE619A01035</t>
  </si>
  <si>
    <t>Tata Communications Ltd.</t>
  </si>
  <si>
    <t>INE151A01013</t>
  </si>
  <si>
    <t>ITC Hotels Ltd.</t>
  </si>
  <si>
    <t>INE379A01028</t>
  </si>
  <si>
    <t>Schaeffler India Ltd.</t>
  </si>
  <si>
    <t>INE513A01022</t>
  </si>
  <si>
    <t>Power Finance Corporation Ltd.</t>
  </si>
  <si>
    <t>INE134E01011</t>
  </si>
  <si>
    <t>LIC Housing Finance Ltd.</t>
  </si>
  <si>
    <t>INE115A01026</t>
  </si>
  <si>
    <t>Indian Railway Catering &amp;Tou. Corp. Ltd.</t>
  </si>
  <si>
    <t>INE335Y01020</t>
  </si>
  <si>
    <t>Container Corporation Of India Ltd.</t>
  </si>
  <si>
    <t>INE111A01025</t>
  </si>
  <si>
    <t>Kalyan Jewellers India Ltd.</t>
  </si>
  <si>
    <t>INE303R01014</t>
  </si>
  <si>
    <t>Linde India Ltd.</t>
  </si>
  <si>
    <t>INE473A01011</t>
  </si>
  <si>
    <t>Rail Vikas Nigam Ltd.</t>
  </si>
  <si>
    <t>INE415G01027</t>
  </si>
  <si>
    <t>Adani Total Gas Ltd.</t>
  </si>
  <si>
    <t>INE399L01023</t>
  </si>
  <si>
    <t>Indian Oil Corporation Ltd.</t>
  </si>
  <si>
    <t>INE242A01010</t>
  </si>
  <si>
    <t>Tata Elxsi Ltd.</t>
  </si>
  <si>
    <t>INE670A01012</t>
  </si>
  <si>
    <t>Apollo Tyres Ltd.</t>
  </si>
  <si>
    <t>INE438A01022</t>
  </si>
  <si>
    <t>Exide Industries Ltd.</t>
  </si>
  <si>
    <t>INE302A01020</t>
  </si>
  <si>
    <t>Gujarat Fluorochemicals Ltd.</t>
  </si>
  <si>
    <t>INE09N301011</t>
  </si>
  <si>
    <t>Bank of Maharashtra</t>
  </si>
  <si>
    <t>INE457A01014</t>
  </si>
  <si>
    <t>Authum Investment &amp; Infrastructure Ltd.</t>
  </si>
  <si>
    <t>INE206F01022</t>
  </si>
  <si>
    <t>General Insurance Corporation of India</t>
  </si>
  <si>
    <t>INE481Y01014</t>
  </si>
  <si>
    <t>United Breweries Ltd.</t>
  </si>
  <si>
    <t>INE686F01025</t>
  </si>
  <si>
    <t>REC Ltd.</t>
  </si>
  <si>
    <t>INE020B01018</t>
  </si>
  <si>
    <t>Bajaj Holdings &amp; Investment Ltd.</t>
  </si>
  <si>
    <t>INE118A01012</t>
  </si>
  <si>
    <t>HDB Financial Services Ltd.</t>
  </si>
  <si>
    <t>INE756I01012</t>
  </si>
  <si>
    <t>KPIT Technologies Ltd.</t>
  </si>
  <si>
    <t>INE04I401011</t>
  </si>
  <si>
    <t>Premier Energies Ltd.</t>
  </si>
  <si>
    <t>INE0BS701011</t>
  </si>
  <si>
    <t>GAIL (India) Ltd.</t>
  </si>
  <si>
    <t>INE129A01019</t>
  </si>
  <si>
    <t>Cochin Shipyard Ltd.</t>
  </si>
  <si>
    <t>INE704P01025</t>
  </si>
  <si>
    <t>AWL Agri Business Ltd.</t>
  </si>
  <si>
    <t>INE699H01024</t>
  </si>
  <si>
    <t>GlaxoSmithKline Pharmaceuticals Ltd.</t>
  </si>
  <si>
    <t>INE159A01016</t>
  </si>
  <si>
    <t>CRISIL Ltd.</t>
  </si>
  <si>
    <t>INE007A01025</t>
  </si>
  <si>
    <t>Escorts Kubota Ltd.</t>
  </si>
  <si>
    <t>INE042A01014</t>
  </si>
  <si>
    <t>Adani Energy Solutions Ltd.</t>
  </si>
  <si>
    <t>INE931S01010</t>
  </si>
  <si>
    <t>DLF Ltd.</t>
  </si>
  <si>
    <t>INE271C01023</t>
  </si>
  <si>
    <t>NLC India Ltd.</t>
  </si>
  <si>
    <t>INE589A01014</t>
  </si>
  <si>
    <t>ABB India Ltd.</t>
  </si>
  <si>
    <t>INE117A01022</t>
  </si>
  <si>
    <t>Indian Renewable Energy Dev Agency Ltd.</t>
  </si>
  <si>
    <t>INE202E01016</t>
  </si>
  <si>
    <t>Shree Cement Ltd.</t>
  </si>
  <si>
    <t>INE070A01015</t>
  </si>
  <si>
    <t>L&amp;T Technology Services Ltd.</t>
  </si>
  <si>
    <t>INE010V01017</t>
  </si>
  <si>
    <t>NTPC Green Energy Ltd.</t>
  </si>
  <si>
    <t>INE0ONG01011</t>
  </si>
  <si>
    <t>Bajaj Housing Finance Ltd.</t>
  </si>
  <si>
    <t>INE377Y01014</t>
  </si>
  <si>
    <t>Global Health Ltd.</t>
  </si>
  <si>
    <t>INE474Q01031</t>
  </si>
  <si>
    <t>Housing &amp; Urban Development Corp Ltd.</t>
  </si>
  <si>
    <t>INE031A01017</t>
  </si>
  <si>
    <t>JSW Infrastructure Ltd.</t>
  </si>
  <si>
    <t>INE880J01026</t>
  </si>
  <si>
    <t>Adani Green Energy Ltd.</t>
  </si>
  <si>
    <t>INE364U01010</t>
  </si>
  <si>
    <t>ACC Ltd.</t>
  </si>
  <si>
    <t>INE012A01025</t>
  </si>
  <si>
    <t>Siemens Ltd.</t>
  </si>
  <si>
    <t>INE003A01024</t>
  </si>
  <si>
    <t>Hyundai Motor India Ltd.</t>
  </si>
  <si>
    <t>INE0V6F01027</t>
  </si>
  <si>
    <t>Tata Investment Corporation Ltd.</t>
  </si>
  <si>
    <t>INE672A01026</t>
  </si>
  <si>
    <t>Bosch Ltd.</t>
  </si>
  <si>
    <t>INE323A01026</t>
  </si>
  <si>
    <t>Ambuja Cements Ltd.</t>
  </si>
  <si>
    <t>INE079A01024</t>
  </si>
  <si>
    <t>Hexaware Technologies Ltd.</t>
  </si>
  <si>
    <t>INE093A01041</t>
  </si>
  <si>
    <t>Zydus Lifesciences Ltd.</t>
  </si>
  <si>
    <t>INE010B01027</t>
  </si>
  <si>
    <t>Hindustan Zinc Ltd.</t>
  </si>
  <si>
    <t>INE267A01025</t>
  </si>
  <si>
    <t>Honeywell Automation India Ltd.</t>
  </si>
  <si>
    <t>INE671A01010</t>
  </si>
  <si>
    <t>Lodha Developers Ltd.</t>
  </si>
  <si>
    <t>INE670K01029</t>
  </si>
  <si>
    <t>Indian Railway Finance Corporation Ltd.</t>
  </si>
  <si>
    <t>INE053F01010</t>
  </si>
  <si>
    <t>SJVN Ltd.</t>
  </si>
  <si>
    <t>INE002L01015</t>
  </si>
  <si>
    <t>Anthem Biosciences Ltd.</t>
  </si>
  <si>
    <t>INE0CZ201020</t>
  </si>
  <si>
    <t>Tata Capital Ltd.</t>
  </si>
  <si>
    <t>INE976I01016</t>
  </si>
  <si>
    <t>Godrej Industries Ltd.</t>
  </si>
  <si>
    <t>INE233A01035</t>
  </si>
  <si>
    <t>The New India Assurance Company Ltd.</t>
  </si>
  <si>
    <t>INE470Y01017</t>
  </si>
  <si>
    <t>Edelweiss NIFTY Large Mid Cap 250 Index Fund</t>
  </si>
  <si>
    <t>PORTFOLIO STATEMENT OF EDELWEISS MULTI ASSET OMNI FUND OF FUND AS ON MARCH 31, 2026</t>
  </si>
  <si>
    <t>(An open-ended fund of funds scheme investing in equity-oriented schemes, debt-oriented schemes and Gold &amp; Silver ETFs)</t>
  </si>
  <si>
    <t>Investment in Exchange Traded Fund</t>
  </si>
  <si>
    <t>EDELWEISS NIFTY LARGEMIDCAP 250 ETF</t>
  </si>
  <si>
    <t>INF754K01VV4</t>
  </si>
  <si>
    <t>EDELWEISS SILVER ETF</t>
  </si>
  <si>
    <t>INF754K01SF3</t>
  </si>
  <si>
    <t>EDELWEISS NIFTY BANK ETF</t>
  </si>
  <si>
    <t>INF754K01TE4</t>
  </si>
  <si>
    <t>EDELWEISS BANKING &amp; PSU DEBT FD-DR PL-GR</t>
  </si>
  <si>
    <t>INF843K01FC8</t>
  </si>
  <si>
    <t>EDELWEISS LARGE CAP FUND-DR PLAN-GROWTH</t>
  </si>
  <si>
    <t>INF754K01BW4</t>
  </si>
  <si>
    <t>EDELWEISS FOCUSED FUND-DIRECT PL-GROWTH</t>
  </si>
  <si>
    <t>INF754K01OP1</t>
  </si>
  <si>
    <t>EDELWEISS TECHNOLOGY FUND-DR PL-GROWTH</t>
  </si>
  <si>
    <t>INF754K01SK3</t>
  </si>
  <si>
    <t>EDELWEISS RECENT LISTED IPO FD DR PL GR</t>
  </si>
  <si>
    <t>INF754K01ML4</t>
  </si>
  <si>
    <t>EDELWEISS CONSUMPTION FUND-DR-GROWTH</t>
  </si>
  <si>
    <t>INF754K01TY2</t>
  </si>
  <si>
    <t>EDELWEISS LARGE &amp; MID CAP FUND-DR PL-GR</t>
  </si>
  <si>
    <t>INF843K01AL0</t>
  </si>
  <si>
    <t>Edelweiss Multi Asset Omni Fund of Fund</t>
  </si>
  <si>
    <t>PORTFOLIO STATEMENT OF EDELWEISS GOLD AND SILVER ETF FOF AS ON MARCH 31, 2026</t>
  </si>
  <si>
    <t>(An open-ended fund of funds scheme investing in units of Gold ETF and Silver ETF)</t>
  </si>
  <si>
    <t>Edelweiss Gold and Silver ETF Fund of Fund</t>
  </si>
  <si>
    <t>PORTFOLIO STATEMENT OF EDELWEISS SILVER ETF FUND OF FUND AS ON MARCH 31, 2026</t>
  </si>
  <si>
    <t>(An open-ended fund of funds scheme investing in units of Edelweiss Silver ETF)</t>
  </si>
  <si>
    <t>Edelweiss Silver ETF Fund of Fund</t>
  </si>
  <si>
    <t>PORTFOLIO STATEMENT OF EDELWEISS CRISIL IBX 50:50 GILT PLUS SDL APRIL 2037 INDEX FUND AS ON MARCH 31, 2026</t>
  </si>
  <si>
    <t>(An open-ended target maturity Index Fund investing in the constituents of CRISIL IBX 50:50 Gilt Plus SDL Index – April 2037. A relatively high interest rate risk and relatively low credit risk)</t>
  </si>
  <si>
    <t>7.41% GOVT OF INDIA RED 19-12-2036</t>
  </si>
  <si>
    <t>IN0020220102</t>
  </si>
  <si>
    <t>7.54% GOVT OF INDIA RED 23-05-2036</t>
  </si>
  <si>
    <t>IN0020220029</t>
  </si>
  <si>
    <t>7.84% TELANGANA SDL RED 03-08-2036</t>
  </si>
  <si>
    <t>IN4520220109</t>
  </si>
  <si>
    <t>7.74% UTTAR PRADESH SDL 15-03-2037</t>
  </si>
  <si>
    <t>IN3320220152</t>
  </si>
  <si>
    <t>8.03% ANDHRA PRADESH SDL RED 20-07-2036</t>
  </si>
  <si>
    <t>IN1020220332</t>
  </si>
  <si>
    <t>7.89% TELANGANA SDL RED 27-10-2036</t>
  </si>
  <si>
    <t>IN4520220224</t>
  </si>
  <si>
    <t>7.75% RAJASTHAN SDL RED 08-11-2036</t>
  </si>
  <si>
    <t>IN2920230306</t>
  </si>
  <si>
    <t>7.72% ANDHRA PRADESH SDL RED 25-10-2036</t>
  </si>
  <si>
    <t>IN1020230539</t>
  </si>
  <si>
    <t>7.83% TELANGANA SDL RED 04-10-2036</t>
  </si>
  <si>
    <t>IN4520220216</t>
  </si>
  <si>
    <t>7.47% ANDHRA PRADESH SDL RED 26-04-2037</t>
  </si>
  <si>
    <t>IN1020230067</t>
  </si>
  <si>
    <t>7.24% KARNATAKA SDL RED 10-03-2037</t>
  </si>
  <si>
    <t>IN1920200657</t>
  </si>
  <si>
    <t>7.94% TELANGANA SDL RED 29-06-2036</t>
  </si>
  <si>
    <t>IN4520220042</t>
  </si>
  <si>
    <t>7.97% ANDHRA PRADESH SDL RED 10-08-2036</t>
  </si>
  <si>
    <t>IN1020220407</t>
  </si>
  <si>
    <t>7.72% KARNATAKA SDL RED 10-01-2037</t>
  </si>
  <si>
    <t>IN1920230191</t>
  </si>
  <si>
    <t>7.45% MAHARASHTRA SDL RED 20-03-2037</t>
  </si>
  <si>
    <t>IN2220230295</t>
  </si>
  <si>
    <t>7.45% KARNATAKA SDL RED 20-03-2037</t>
  </si>
  <si>
    <t>IN1920230357</t>
  </si>
  <si>
    <t>In accordance with SEBI Circular no. SEBI/HO/IMD/PoD2/P/CIR/2024/183 dated December 13, 2024, Debt Index Replication Factor (DIRF) is 95.83%.</t>
  </si>
  <si>
    <t xml:space="preserve">EDELWEISS CRISIL IBX 50:50 GILT PLUS SDL APRIL 2037 INDEX FUND </t>
  </si>
  <si>
    <t>CRISIL Gilt Plus SDL 5050 Apr 2037 Index Fund</t>
  </si>
  <si>
    <t>Edelweiss Crisil IBX 50-50 Gilt Plus SDL Apr 2037 Index Fund</t>
  </si>
  <si>
    <t>PORTFOLIO STATEMENT OF BHARAT BOND FOF – APRIL 2030 AS ON MARCH 31, 2026</t>
  </si>
  <si>
    <t>(An open-ended Target Maturity fund of funds scheme investing in units of BHARAT Bond ETF – April 2030)</t>
  </si>
  <si>
    <t>BHARAT BOND ETF-APRIL 2030-GROWTH</t>
  </si>
  <si>
    <t>INF754K01KO2</t>
  </si>
  <si>
    <t>BHARAT Bond FOF - April 2030</t>
  </si>
  <si>
    <t>PORTFOLIO STATEMENT OF BHARAT BOND FOF – APRIL 2031 AS ON MARCH 31, 2026</t>
  </si>
  <si>
    <t>(An open-ended Target Maturity fund of funds scheme investing in units of BHARAT Bond ETF – April 2031)</t>
  </si>
  <si>
    <t>BHARAT BOND ETF-APRIL 2031-GROWTH</t>
  </si>
  <si>
    <t>INF754K01LE1</t>
  </si>
  <si>
    <t>BHARAT Bond FOF - April 2031</t>
  </si>
  <si>
    <t>PORTFOLIO STATEMENT OF EDELWEISS NIFTY PSU BOND PLUS SDL APR 2027 50 50 INDEX AS ON MARCH 31, 2026</t>
  </si>
  <si>
    <t>(An open-ended target maturity Index Fund predominantly investing in the constituents of Nifty PSU Bond Plus SDL Apr 2027 50:50 Index. A relatively high interest rate risk and relatively low credit risk.)</t>
  </si>
  <si>
    <t>6.14% IND OIL COR NCD 18-02-27**</t>
  </si>
  <si>
    <t>INE242A08502</t>
  </si>
  <si>
    <t>7.83% IRFC LTD NCD RED 19-03-2027**</t>
  </si>
  <si>
    <t>INE053F07983</t>
  </si>
  <si>
    <t>7.75% POWER FIN COR GOI SER NCD 22-03-27**</t>
  </si>
  <si>
    <t>INE134E08IX1</t>
  </si>
  <si>
    <t>7.89% POWER GRID CORP NCD RED 09-03-2027**</t>
  </si>
  <si>
    <t>INE752E07OE0</t>
  </si>
  <si>
    <t>7.79% SIDBI NCD SR IV NCD RED 19-04-2027**</t>
  </si>
  <si>
    <t>INE556F08KK5</t>
  </si>
  <si>
    <t>7.80% NABARD NCD SR 24E RED 15-03-2027**</t>
  </si>
  <si>
    <t>INE261F08EF5</t>
  </si>
  <si>
    <t>7.95% RECL SR 147 NCD RED 12-03-2027**</t>
  </si>
  <si>
    <t>INE020B08AH8</t>
  </si>
  <si>
    <t>7.25% EXIM BANK NCD RED 01-02-2027**</t>
  </si>
  <si>
    <t>INE514E08FJ9</t>
  </si>
  <si>
    <t>7.13% NHPC STRPP B NCD 11-02-2027**</t>
  </si>
  <si>
    <t>INE848E07AZ0</t>
  </si>
  <si>
    <t>8.14% NUCLEAR POWER CORP NCD 25-03-2027**</t>
  </si>
  <si>
    <t>INE206D08279</t>
  </si>
  <si>
    <t>8.85% POWER GRID CORP NCD KRED 19-10-26**</t>
  </si>
  <si>
    <t>INE752E07KL3</t>
  </si>
  <si>
    <t>6.37% REC LTD 249A NCD RED 31-03-2027**</t>
  </si>
  <si>
    <t>INE020B08FX4</t>
  </si>
  <si>
    <t>9.25% POWER GRID CORP NCD  RED 09-03-27**</t>
  </si>
  <si>
    <t>INE752E07JN1</t>
  </si>
  <si>
    <t>7.5% NHPC NCD RED 07-10-2026**</t>
  </si>
  <si>
    <t>INE848E07AP1</t>
  </si>
  <si>
    <t>9% NTPC SRS XLII NCD RED 25-01-2027**</t>
  </si>
  <si>
    <t>INE733E07HC8</t>
  </si>
  <si>
    <t>6.09% HPCL NCD RED 26-02-2027**</t>
  </si>
  <si>
    <t>INE094A08101</t>
  </si>
  <si>
    <t>6.58% GUJARAT SDL RED 31-03-2027</t>
  </si>
  <si>
    <t>IN1520200347</t>
  </si>
  <si>
    <t>7.78% BIHAR SDL RED 01-03-2027</t>
  </si>
  <si>
    <t>IN1320160170</t>
  </si>
  <si>
    <t>7.86% KARNATAKA SDL RED 15-03-2027</t>
  </si>
  <si>
    <t>IN1920160117</t>
  </si>
  <si>
    <t>8.31% RAJASTHAN SDL RED 08-04-2027</t>
  </si>
  <si>
    <t>IN2920200036</t>
  </si>
  <si>
    <t>7.75% KARNATAKA SDL RED 01-03-2027</t>
  </si>
  <si>
    <t>IN1920160109</t>
  </si>
  <si>
    <t>7.92% WEST BENGAL SDL 15-03-2027</t>
  </si>
  <si>
    <t>IN3420160175</t>
  </si>
  <si>
    <t>7.78% WEST BENGAL SDL 01-03-2027</t>
  </si>
  <si>
    <t>IN3420160167</t>
  </si>
  <si>
    <t>7.74% TAMIL NADU SDL RED 01-03-2027</t>
  </si>
  <si>
    <t>IN3120161309</t>
  </si>
  <si>
    <t>7.64% HARYANA SDL RED 29-03-2027</t>
  </si>
  <si>
    <t>IN1620160292</t>
  </si>
  <si>
    <t>7.61% TAMIL NADU SDL RED 15-02-2027</t>
  </si>
  <si>
    <t>IN3120160194</t>
  </si>
  <si>
    <t>7.59% BIHAR SDL RED 15-02-2027</t>
  </si>
  <si>
    <t>IN1320160162</t>
  </si>
  <si>
    <t>7.62% UTTAR PRADESH SDL 15-02-2027</t>
  </si>
  <si>
    <t>IN3320160317</t>
  </si>
  <si>
    <t>7.85% TAMIL NADU SDL RED 15-03-2027</t>
  </si>
  <si>
    <t>IN3120161317</t>
  </si>
  <si>
    <t>7.59% Karnataka SDL RED 29-03-2027</t>
  </si>
  <si>
    <t>IN1920160125</t>
  </si>
  <si>
    <t>7.62% Tamil Nadu SDL RED 29-03-2027</t>
  </si>
  <si>
    <t>IN3120161424</t>
  </si>
  <si>
    <t>7.64% WEST BENGAL SDL RED 29-03-2027</t>
  </si>
  <si>
    <t>IN3420160183</t>
  </si>
  <si>
    <t>In accordance with SEBI Circular no. SEBI/HO/IMD/PoD2/P/CIR/2024/183 dated December 13, 2024, Debt Index Replication Factor (DIRF) is 75.53%.</t>
  </si>
  <si>
    <t>Edelweiss Nifty PSU Bond Plus SDL Apr2027 50 50 Index</t>
  </si>
  <si>
    <t>NY PSU BD PL SDL IDX Fund-2027</t>
  </si>
  <si>
    <t>Edelweiss NIFTY PSU Bond Plus SDL Apr 2027 50-50 Index Fund</t>
  </si>
  <si>
    <t>PORTFOLIO STATEMENT OF EDELWEISS FINANCIAL SERVICES FUND AS ON MARCH 31, 2026</t>
  </si>
  <si>
    <t>(An open-ended equity scheme investing in the financial services sector)</t>
  </si>
  <si>
    <t>Edelweiss Financial Services Fund</t>
  </si>
  <si>
    <t>PORTFOLIO STATEMENT OF EDELWEISS MULTI ASSET ALLOCATION FUND AS ON MARCH 31, 2026</t>
  </si>
  <si>
    <t>(An open-ended scheme investing in Equity, Debt, Commodities and in units of REITs &amp; InvITs)</t>
  </si>
  <si>
    <t>Kaynes Technology India Ltd.</t>
  </si>
  <si>
    <t>INE918Z01012</t>
  </si>
  <si>
    <t>Derivatives</t>
  </si>
  <si>
    <t>(a) Index/Stock Future</t>
  </si>
  <si>
    <t>Adani Ports &amp; Special Economic Zone Ltd.28/04/2026</t>
  </si>
  <si>
    <t>Bank of Baroda28/04/2026</t>
  </si>
  <si>
    <t>Bajaj Finance Ltd.28/04/2026</t>
  </si>
  <si>
    <t>Tata Consumer Products Ltd.28/04/2026</t>
  </si>
  <si>
    <t>Hindalco Industries Ltd.28/04/2026</t>
  </si>
  <si>
    <t>Dabur India Ltd.28/04/2026</t>
  </si>
  <si>
    <t>Pidilite Industries Ltd.28/04/2026</t>
  </si>
  <si>
    <t>Prestige Estates Projects Ltd.28/04/2026</t>
  </si>
  <si>
    <t>Max Healthcare Institute Ltd.28/04/2026</t>
  </si>
  <si>
    <t>BSE Ltd.28/04/2026</t>
  </si>
  <si>
    <t>Kaynes Technology India Ltd.28/04/2026</t>
  </si>
  <si>
    <t>State Bank of India28/04/2026</t>
  </si>
  <si>
    <t>Divi's Laboratories Ltd.28/04/2026</t>
  </si>
  <si>
    <t>PB Fintech Ltd.28/04/2026</t>
  </si>
  <si>
    <t>Axis Bank Ltd.28/04/2026</t>
  </si>
  <si>
    <t>Fortis Healthcare Ltd.28/04/2026</t>
  </si>
  <si>
    <t>Adani Energy Solutions Ltd.28/04/2026</t>
  </si>
  <si>
    <t>JSW Steel Ltd.28/04/2026</t>
  </si>
  <si>
    <t>Glenmark Pharmaceuticals Ltd.28/04/2026</t>
  </si>
  <si>
    <t>TVS Motor Company Ltd.28/04/2026</t>
  </si>
  <si>
    <t>Shriram Finance Ltd.28/04/2026</t>
  </si>
  <si>
    <t>Tata Steel Ltd.28/04/2026</t>
  </si>
  <si>
    <t>Ultratech Cement Ltd.28/04/2026</t>
  </si>
  <si>
    <t>Hindustan Petroleum Corporation Ltd.28/04/2026</t>
  </si>
  <si>
    <t>ITC Ltd.28/04/2026</t>
  </si>
  <si>
    <t>Jio Financial Services Ltd.28/04/2026</t>
  </si>
  <si>
    <t>Aurobindo Pharma Ltd.28/04/2026</t>
  </si>
  <si>
    <t>Yes Bank Ltd.28/04/2026</t>
  </si>
  <si>
    <t>Vedanta Ltd.28/04/2026</t>
  </si>
  <si>
    <t>National Aluminium Company Ltd.28/04/2026</t>
  </si>
  <si>
    <t>Kotak Mahindra Bank Ltd.28/04/2026</t>
  </si>
  <si>
    <t>Eternal Ltd.28/04/2026</t>
  </si>
  <si>
    <t>Bharat Electronics Ltd.28/04/2026</t>
  </si>
  <si>
    <t>Mahindra &amp; Mahindra Ltd.28/04/2026</t>
  </si>
  <si>
    <t>Hindustan Aeronautics Ltd.28/04/2026</t>
  </si>
  <si>
    <t>ICICI Bank Ltd.28/04/2026</t>
  </si>
  <si>
    <t>Grasim Industries Ltd.28/04/2026</t>
  </si>
  <si>
    <t>Bharti Airtel Ltd.28/04/2026</t>
  </si>
  <si>
    <t>Reliance Industries Ltd.28/04/2026</t>
  </si>
  <si>
    <t>Vodafone Idea Ltd.28/04/2026</t>
  </si>
  <si>
    <t>Steel Authority of India Ltd.28/04/2026</t>
  </si>
  <si>
    <t>HDFC Bank Ltd.28/04/2026</t>
  </si>
  <si>
    <t>(b) Exchange Traded Commodity Derivatives</t>
  </si>
  <si>
    <t>GOLDMINI-05May2026-MCX</t>
  </si>
  <si>
    <t>SILVER-05May2026-MCX</t>
  </si>
  <si>
    <t>SILVERMINI-30Jun2026-MCX</t>
  </si>
  <si>
    <t>SILVERMINI-30Apr2026-MCX</t>
  </si>
  <si>
    <t>GOLDMINI-03Apr2026-MCX</t>
  </si>
  <si>
    <t>7.51% SIDBI SR V NCD RED 12-06-2028**</t>
  </si>
  <si>
    <t>INE556F08KU4</t>
  </si>
  <si>
    <t>7.62% NABARD NCD SR 24H RED 10-05-2029**</t>
  </si>
  <si>
    <t>INE261F08EH1</t>
  </si>
  <si>
    <t>8.3333%HDB FIN SR 213 A1 NCD 06-08-27**</t>
  </si>
  <si>
    <t>INE756I07FA8</t>
  </si>
  <si>
    <t>7.53% NABARD NCD SR 25E RED 24-03-28**</t>
  </si>
  <si>
    <t>INE261F08EM1</t>
  </si>
  <si>
    <t>7.1104% ADITYA BIRLA HSG SR D1 R30-07-27**</t>
  </si>
  <si>
    <t>INE831R07607</t>
  </si>
  <si>
    <t>8.20% ADITYA BIRLA HSG SR L1 R19-05-2027**</t>
  </si>
  <si>
    <t>INE831R07441</t>
  </si>
  <si>
    <t>7.48% NABARD NCD SR 25G RED 15-09-2028**</t>
  </si>
  <si>
    <t>INE261F08EO7</t>
  </si>
  <si>
    <t>7.35%BHARTI TELECO SRXXV 15-10-27**</t>
  </si>
  <si>
    <t>INE403D08272</t>
  </si>
  <si>
    <t>7.2959% ADITYA BIRLA CAP 15-09-28**</t>
  </si>
  <si>
    <t>INE674K07069</t>
  </si>
  <si>
    <t>7.40% BHARTI TELE XXVIII 01-02-29**</t>
  </si>
  <si>
    <t>INE403D08298</t>
  </si>
  <si>
    <t>6.80% AXIS FIN LTD NCD R 18-11-26**</t>
  </si>
  <si>
    <t>INE891K07721</t>
  </si>
  <si>
    <t>8.0359% KOTAK MAH INVEST NCD R 06-10-26**</t>
  </si>
  <si>
    <t>INE975F07IM9</t>
  </si>
  <si>
    <t>7.75% SIDBI SR VII NCD RED 10-06-27**</t>
  </si>
  <si>
    <t>INE556F08KN9</t>
  </si>
  <si>
    <t>7.92% ADITYA BIRLA CAP NCD RED 27-12-27**</t>
  </si>
  <si>
    <t>INE860H07IG1</t>
  </si>
  <si>
    <t>8.35% IRFC NCD RED 13-03-2029**</t>
  </si>
  <si>
    <t>INE053F07BC1</t>
  </si>
  <si>
    <t>8.1701% ABHFL SR D1 NCD 25-08-27**</t>
  </si>
  <si>
    <t>INE831R07466</t>
  </si>
  <si>
    <t>8.00% BAJAJ FINANCE NCD RD 17-10-28**</t>
  </si>
  <si>
    <t>INE296A07SQ1</t>
  </si>
  <si>
    <t>7.49% SIDBI SR VIII NCD RED 11-06-2029**</t>
  </si>
  <si>
    <t>INE556F08KX8</t>
  </si>
  <si>
    <t>7.65% HDB FIN SERV NCD 10-09-27**</t>
  </si>
  <si>
    <t>INE756I07EJ2</t>
  </si>
  <si>
    <t>6.90% LIC HOUSING FIN TR 456 R 17-09-27**</t>
  </si>
  <si>
    <t>INE115A07RH4</t>
  </si>
  <si>
    <t>7.3382% KOTAK MAHINDRA INV NCD 28-11-28**</t>
  </si>
  <si>
    <t>INE975F07IV0</t>
  </si>
  <si>
    <t>7.59%NATIONAL HOUSING BANK NCD 08-09-27**</t>
  </si>
  <si>
    <t>INE557F08FZ1</t>
  </si>
  <si>
    <t>7.8445% TATA CAP HSG FIN SR A 18-09-2026**</t>
  </si>
  <si>
    <t>INE033L07IC6</t>
  </si>
  <si>
    <t>8% ADITYA BIRLA CAP SR I RED 09-10-2026**</t>
  </si>
  <si>
    <t>INE860H07IQ0</t>
  </si>
  <si>
    <t>7.865% LIC HSG FIN LT TR443 NCD 20-08-26**</t>
  </si>
  <si>
    <t>INE115A07QT1</t>
  </si>
  <si>
    <t>6.35% HDB FIN A1 FX 169 RED 11-09-26**</t>
  </si>
  <si>
    <t>INE756I07DX5</t>
  </si>
  <si>
    <t>7.74% LIC HSG TR448 NCD 22-10-27**</t>
  </si>
  <si>
    <t>INE115A07QZ8</t>
  </si>
  <si>
    <t>6.54% GOVT OF INDIA RED 17-01-2032</t>
  </si>
  <si>
    <t>IN0020210244</t>
  </si>
  <si>
    <t>7.10% GOVT OF INDIA RED 18-04-2029</t>
  </si>
  <si>
    <t>IN0020220011</t>
  </si>
  <si>
    <t>Others</t>
  </si>
  <si>
    <t>a) Gold</t>
  </si>
  <si>
    <t>Gold</t>
  </si>
  <si>
    <t>IDIA00500001</t>
  </si>
  <si>
    <t>b) Silver</t>
  </si>
  <si>
    <t>Silver</t>
  </si>
  <si>
    <t>IDIA00500002</t>
  </si>
  <si>
    <t>EDEL CRIS-IBX AAA NBFC-HFC-JUN 27 IND FD</t>
  </si>
  <si>
    <t>INF754K01UG7</t>
  </si>
  <si>
    <t>EDEL CRI IBX AAA FIN S JN 28-DIRECT-GR</t>
  </si>
  <si>
    <t>INF754K01TP0</t>
  </si>
  <si>
    <t>Net Receivables/(Payables) include Net Current Assets as well as the Mark to Market on derivative trades.</t>
  </si>
  <si>
    <t>Edelweiss Multi Asset Allocation Fund</t>
  </si>
  <si>
    <t>PORTFOLIO STATEMENT OF EDELWEISS NIFTY NEXT 50 INDEX FUND AS ON MARCH 31, 2026</t>
  </si>
  <si>
    <t>(An Open-ended Equity Scheme replicating Nifty Next 50 Index)</t>
  </si>
  <si>
    <t>Edelweiss NIFTY Next 50 Index Fund</t>
  </si>
  <si>
    <t>Nifty Next 50 Index</t>
  </si>
  <si>
    <t>PORTFOLIO STATEMENT OF EDELWEISS NIFTY SMALLCAP 250 INDEX FUND AS ON MARCH 31, 2026</t>
  </si>
  <si>
    <t>(An Open-ended Equity Scheme replicating Nifty Smallcap 250 Index)</t>
  </si>
  <si>
    <t>Sona BLW Precision Forgings Ltd.</t>
  </si>
  <si>
    <t>INE073K01018</t>
  </si>
  <si>
    <t>Piramal Finance Ltd.</t>
  </si>
  <si>
    <t>INE202B01038</t>
  </si>
  <si>
    <t>RBL Bank Ltd.</t>
  </si>
  <si>
    <t>INE976G01028</t>
  </si>
  <si>
    <t>Aster DM Healthcare Ltd.</t>
  </si>
  <si>
    <t>INE914M01019</t>
  </si>
  <si>
    <t>Amber Enterprises India Ltd.</t>
  </si>
  <si>
    <t>INE371P01015</t>
  </si>
  <si>
    <t>The Great Eastern Shipping Company Ltd.</t>
  </si>
  <si>
    <t>INE017A01032</t>
  </si>
  <si>
    <t>Gland Pharma Ltd.</t>
  </si>
  <si>
    <t>INE068V01023</t>
  </si>
  <si>
    <t>Sai Life Sciences Ltd</t>
  </si>
  <si>
    <t>INE570L01029</t>
  </si>
  <si>
    <t>Bandhan Bank Ltd.</t>
  </si>
  <si>
    <t>INE545U01014</t>
  </si>
  <si>
    <t>Kalpataru Projects International Ltd.</t>
  </si>
  <si>
    <t>INE220B01022</t>
  </si>
  <si>
    <t>REDINGTON LIMITED</t>
  </si>
  <si>
    <t>INE891D01026</t>
  </si>
  <si>
    <t>Acutaas Chemicals Ltd.</t>
  </si>
  <si>
    <t>INE00FF01025</t>
  </si>
  <si>
    <t>Timken India Ltd.</t>
  </si>
  <si>
    <t>INE325A01013</t>
  </si>
  <si>
    <t>Sammaan Capital Ltd.</t>
  </si>
  <si>
    <t>INE148I01020</t>
  </si>
  <si>
    <t>Kirloskar Oil Engines Ltd.</t>
  </si>
  <si>
    <t>INE146L01010</t>
  </si>
  <si>
    <t>Star Health &amp; Allied Insurance Co Ltd.</t>
  </si>
  <si>
    <t>INE575P01011</t>
  </si>
  <si>
    <t>Welspun Corp Ltd.</t>
  </si>
  <si>
    <t>INE191B01025</t>
  </si>
  <si>
    <t>Poonawalla Fincorp Ltd.</t>
  </si>
  <si>
    <t>INE511C01022</t>
  </si>
  <si>
    <t>Himadri Speciality Chemical Ltd.</t>
  </si>
  <si>
    <t>INE019C01026</t>
  </si>
  <si>
    <t>ZF Commercial Vehicle Ctrl Sys Ind Ltd.</t>
  </si>
  <si>
    <t>INE342J01019</t>
  </si>
  <si>
    <t>Atul Ltd.</t>
  </si>
  <si>
    <t>INE100A01010</t>
  </si>
  <si>
    <t>Elgi Equipments Ltd.</t>
  </si>
  <si>
    <t>INE285A01027</t>
  </si>
  <si>
    <t>IIFL Finance Ltd.</t>
  </si>
  <si>
    <t>INE530B01024</t>
  </si>
  <si>
    <t>Wockhardt Ltd.</t>
  </si>
  <si>
    <t>INE049B01025</t>
  </si>
  <si>
    <t>Asahi India Glass Ltd.</t>
  </si>
  <si>
    <t>INE439A01020</t>
  </si>
  <si>
    <t>CESC Ltd.</t>
  </si>
  <si>
    <t>INE486A01021</t>
  </si>
  <si>
    <t>Indian Energy Exchange Ltd.</t>
  </si>
  <si>
    <t>INE022Q01020</t>
  </si>
  <si>
    <t>Tata Chemicals Ltd.</t>
  </si>
  <si>
    <t>INE092A01019</t>
  </si>
  <si>
    <t>PTC Industries Ltd.</t>
  </si>
  <si>
    <t>INE596F01018</t>
  </si>
  <si>
    <t>Granules India Ltd.</t>
  </si>
  <si>
    <t>INE101D01020</t>
  </si>
  <si>
    <t>Data Patterns (India) Ltd.</t>
  </si>
  <si>
    <t>INE0IX101010</t>
  </si>
  <si>
    <t>Carborundum Universal Ltd.</t>
  </si>
  <si>
    <t>INE120A01034</t>
  </si>
  <si>
    <t>Nuvama Wealth Management Ltd.</t>
  </si>
  <si>
    <t>INE531F01023</t>
  </si>
  <si>
    <t>Tata Technologies Ltd.</t>
  </si>
  <si>
    <t>INE142M01025</t>
  </si>
  <si>
    <t>Natco Pharma Ltd.</t>
  </si>
  <si>
    <t>INE987B01026</t>
  </si>
  <si>
    <t>Sagility Ltd.</t>
  </si>
  <si>
    <t>INE0W2G01015</t>
  </si>
  <si>
    <t>Deepak Nitrite Ltd.</t>
  </si>
  <si>
    <t>INE288B01029</t>
  </si>
  <si>
    <t>Piramal Pharma Ltd.</t>
  </si>
  <si>
    <t>INE0DK501011</t>
  </si>
  <si>
    <t>IRB Infrastructure Developers Ltd.</t>
  </si>
  <si>
    <t>INE821I01022</t>
  </si>
  <si>
    <t>Amara Raja Energy &amp; Mobility Ltd.</t>
  </si>
  <si>
    <t>INE885A01032</t>
  </si>
  <si>
    <t>Aarti Industries Ltd.</t>
  </si>
  <si>
    <t>INE769A01020</t>
  </si>
  <si>
    <t>Onesource Specialty Pharma Ltd.</t>
  </si>
  <si>
    <t>INE013P01021</t>
  </si>
  <si>
    <t>National Buildings Construction Corporation Ltd.</t>
  </si>
  <si>
    <t>INE095N01031</t>
  </si>
  <si>
    <t>EID Parry India Ltd.</t>
  </si>
  <si>
    <t>INE126A01031</t>
  </si>
  <si>
    <t>Emami Ltd.</t>
  </si>
  <si>
    <t>INE548C01032</t>
  </si>
  <si>
    <t>Syngene International Ltd.</t>
  </si>
  <si>
    <t>INE398R01022</t>
  </si>
  <si>
    <t>Kajaria Ceramics Ltd.</t>
  </si>
  <si>
    <t>INE217B01036</t>
  </si>
  <si>
    <t>PG Electroplast Ltd.</t>
  </si>
  <si>
    <t>INE457L01029</t>
  </si>
  <si>
    <t>Aegis Logistics Ltd.</t>
  </si>
  <si>
    <t>INE208C01025</t>
  </si>
  <si>
    <t>Nava Ltd.</t>
  </si>
  <si>
    <t>INE725A01030</t>
  </si>
  <si>
    <t>CCL Products (India) Ltd.</t>
  </si>
  <si>
    <t>INE421D01022</t>
  </si>
  <si>
    <t>Inox Wind Ltd.</t>
  </si>
  <si>
    <t>INE066P01011</t>
  </si>
  <si>
    <t>Pfizer Ltd.</t>
  </si>
  <si>
    <t>INE182A01018</t>
  </si>
  <si>
    <t>Eris Lifesciences Ltd.</t>
  </si>
  <si>
    <t>INE406M01024</t>
  </si>
  <si>
    <t>HFCL Ltd.</t>
  </si>
  <si>
    <t>INE548A01028</t>
  </si>
  <si>
    <t>Aptus Value Housing Finance India Ltd.</t>
  </si>
  <si>
    <t>INE852O01025</t>
  </si>
  <si>
    <t>Jaiprakash Power Ventures Ltd.</t>
  </si>
  <si>
    <t>INE351F01018</t>
  </si>
  <si>
    <t>Five Star Business Finance Ltd.</t>
  </si>
  <si>
    <t>INE128S01021</t>
  </si>
  <si>
    <t>CEAT Ltd.</t>
  </si>
  <si>
    <t>INE482A01020</t>
  </si>
  <si>
    <t>Cartrade Tech Ltd.</t>
  </si>
  <si>
    <t>INE290S01011</t>
  </si>
  <si>
    <t>KEC International Ltd.</t>
  </si>
  <si>
    <t>INE389H01022</t>
  </si>
  <si>
    <t>Zee Entertainment Enterprises Ltd.</t>
  </si>
  <si>
    <t>INE256A01028</t>
  </si>
  <si>
    <t>Entertainment</t>
  </si>
  <si>
    <t>Gujarat State Petronet Ltd.</t>
  </si>
  <si>
    <t>INE246F01010</t>
  </si>
  <si>
    <t>Jubilant Pharmova Ltd.</t>
  </si>
  <si>
    <t>INE700A01033</t>
  </si>
  <si>
    <t>PVR Inox Ltd.</t>
  </si>
  <si>
    <t>INE191H01014</t>
  </si>
  <si>
    <t>Capri Global Capital Ltd.</t>
  </si>
  <si>
    <t>INE180C01042</t>
  </si>
  <si>
    <t>Chambal Fertilizers &amp; Chemicals Ltd.</t>
  </si>
  <si>
    <t>INE085A01013</t>
  </si>
  <si>
    <t>Aditya Birla Sun Life AMC Ltd.</t>
  </si>
  <si>
    <t>INE404A01024</t>
  </si>
  <si>
    <t>Cyient Ltd.</t>
  </si>
  <si>
    <t>INE136B01020</t>
  </si>
  <si>
    <t>Anant Raj Ltd.</t>
  </si>
  <si>
    <t>INE242C01024</t>
  </si>
  <si>
    <t>Deepak Fertilizers &amp; Petrochem Corp Ltd.</t>
  </si>
  <si>
    <t>INE501A01019</t>
  </si>
  <si>
    <t>Whirlpool of India Ltd.</t>
  </si>
  <si>
    <t>INE716A01013</t>
  </si>
  <si>
    <t>Syrma Sgs Technology Ltd.</t>
  </si>
  <si>
    <t>INE0DYJ01015</t>
  </si>
  <si>
    <t>Bayer Cropscience Ltd.</t>
  </si>
  <si>
    <t>INE462A01022</t>
  </si>
  <si>
    <t>Zen Technologies Ltd.</t>
  </si>
  <si>
    <t>INE251B01027</t>
  </si>
  <si>
    <t>Reliance Power Ltd.</t>
  </si>
  <si>
    <t>INE614G01033</t>
  </si>
  <si>
    <t>Finolex Cables Ltd.</t>
  </si>
  <si>
    <t>INE235A01022</t>
  </si>
  <si>
    <t>Rainbow Children's Medicare Ltd.</t>
  </si>
  <si>
    <t>INE961O01016</t>
  </si>
  <si>
    <t>Balrampur Chini Mills Ltd.</t>
  </si>
  <si>
    <t>INE119A01028</t>
  </si>
  <si>
    <t>Sun TV Network Ltd.</t>
  </si>
  <si>
    <t>INE424H01027</t>
  </si>
  <si>
    <t>Emcure Pharmaceuticals Ltd.</t>
  </si>
  <si>
    <t>INE168P01015</t>
  </si>
  <si>
    <t>EIH Ltd.</t>
  </si>
  <si>
    <t>INE230A01023</t>
  </si>
  <si>
    <t>Shyam Metalics And Energy Ltd.</t>
  </si>
  <si>
    <t>INE810G01011</t>
  </si>
  <si>
    <t>Belrise Industries Ltd.</t>
  </si>
  <si>
    <t>INE894V01022</t>
  </si>
  <si>
    <t>NCC Ltd.</t>
  </si>
  <si>
    <t>INE868B01028</t>
  </si>
  <si>
    <t>Vardhman Textiles Ltd.</t>
  </si>
  <si>
    <t>INE825A01020</t>
  </si>
  <si>
    <t>Sobha Ltd.</t>
  </si>
  <si>
    <t>INE671H01015</t>
  </si>
  <si>
    <t>BEML Ltd.</t>
  </si>
  <si>
    <t>INE258A01024</t>
  </si>
  <si>
    <t>Chalet Hotels Ltd.</t>
  </si>
  <si>
    <t>INE427F01016</t>
  </si>
  <si>
    <t>LT Foods Ltd.</t>
  </si>
  <si>
    <t>INE818H01020</t>
  </si>
  <si>
    <t>Lemon Tree Hotels Ltd.</t>
  </si>
  <si>
    <t>INE970X01018</t>
  </si>
  <si>
    <t>Engineers India Ltd.</t>
  </si>
  <si>
    <t>INE510A01028</t>
  </si>
  <si>
    <t>Schneider Electric Infrastructure Ltd.</t>
  </si>
  <si>
    <t>INE839M01018</t>
  </si>
  <si>
    <t>Techno Electric &amp; Engineering Co. Ltd.</t>
  </si>
  <si>
    <t>INE285K01026</t>
  </si>
  <si>
    <t>The Jammu &amp; Kashmir Bank Ltd.</t>
  </si>
  <si>
    <t>INE168A01041</t>
  </si>
  <si>
    <t>Cohance Lifesciences Ltd.</t>
  </si>
  <si>
    <t>INE03QK01018</t>
  </si>
  <si>
    <t>Choice International Ltd.</t>
  </si>
  <si>
    <t>INE102B01014</t>
  </si>
  <si>
    <t>Ramkrishna Forgings Ltd.</t>
  </si>
  <si>
    <t>INE399G01023</t>
  </si>
  <si>
    <t>Aadhar Housing Finance Ltd.</t>
  </si>
  <si>
    <t>INE883F01010</t>
  </si>
  <si>
    <t>Aditya Birla Lifestyle Brands Ltd.</t>
  </si>
  <si>
    <t>INE14LE01019</t>
  </si>
  <si>
    <t>Paradeep Phosphates Ltd.</t>
  </si>
  <si>
    <t>INE088F01024</t>
  </si>
  <si>
    <t>JK Tyre &amp; Industries Ltd.</t>
  </si>
  <si>
    <t>INE573A01042</t>
  </si>
  <si>
    <t>Akzo Nobel India Ltd.</t>
  </si>
  <si>
    <t>INE133A01011</t>
  </si>
  <si>
    <t>Sarda Energy &amp; Minerals Ltd.</t>
  </si>
  <si>
    <t>INE385C01021</t>
  </si>
  <si>
    <t>Indian Overseas Bank</t>
  </si>
  <si>
    <t>INE565A01014</t>
  </si>
  <si>
    <t>Chennai Petroleum Corporation Ltd.</t>
  </si>
  <si>
    <t>INE178A01016</t>
  </si>
  <si>
    <t>Titagarh Rail Systems Ltd.</t>
  </si>
  <si>
    <t>INE615H01020</t>
  </si>
  <si>
    <t>Brainbees Solutions Ltd.</t>
  </si>
  <si>
    <t>INE02RE01045</t>
  </si>
  <si>
    <t>Poly Medicure Ltd.</t>
  </si>
  <si>
    <t>INE205C01021</t>
  </si>
  <si>
    <t>Healthcare Equipment &amp; Supplies</t>
  </si>
  <si>
    <t>Ola Electric Mobility Ltd.</t>
  </si>
  <si>
    <t>INE0LXG01040</t>
  </si>
  <si>
    <t>HEG Ltd.</t>
  </si>
  <si>
    <t>INE545A01024</t>
  </si>
  <si>
    <t>Indegene Ltd.</t>
  </si>
  <si>
    <t>INE065X01017</t>
  </si>
  <si>
    <t>Fertilizers &amp; Chemicals Travancore Ltd.</t>
  </si>
  <si>
    <t>INE188A01015</t>
  </si>
  <si>
    <t>DCM Shriram Ltd.</t>
  </si>
  <si>
    <t>INE499A01024</t>
  </si>
  <si>
    <t>JM Financial Ltd.</t>
  </si>
  <si>
    <t>INE780C01023</t>
  </si>
  <si>
    <t>Niva Bupa Health Insurance Company Ltd.</t>
  </si>
  <si>
    <t>INE995S01015</t>
  </si>
  <si>
    <t>Aavas Financiers Ltd.</t>
  </si>
  <si>
    <t>INE216P01012</t>
  </si>
  <si>
    <t>Jindal Saw Ltd.</t>
  </si>
  <si>
    <t>INE324A01032</t>
  </si>
  <si>
    <t>PCBL Chemical Ltd.</t>
  </si>
  <si>
    <t>INE602A01031</t>
  </si>
  <si>
    <t>R R Kabel Ltd.</t>
  </si>
  <si>
    <t>INE777K01022</t>
  </si>
  <si>
    <t>Afcons Infrastructure Ltd.</t>
  </si>
  <si>
    <t>INE101I01011</t>
  </si>
  <si>
    <t>Swan Corp Ltd.</t>
  </si>
  <si>
    <t>INE665A01038</t>
  </si>
  <si>
    <t>Gravita India Ltd.</t>
  </si>
  <si>
    <t>INE024L01027</t>
  </si>
  <si>
    <t>Doms Industries Ltd.</t>
  </si>
  <si>
    <t>INE321T01012</t>
  </si>
  <si>
    <t>Household Products</t>
  </si>
  <si>
    <t>Graphite India Ltd.</t>
  </si>
  <si>
    <t>INE371A01025</t>
  </si>
  <si>
    <t>Sonata Software Ltd.</t>
  </si>
  <si>
    <t>INE269A01021</t>
  </si>
  <si>
    <t>Minda Corporation Ltd.</t>
  </si>
  <si>
    <t>INE842C01021</t>
  </si>
  <si>
    <t>Honasa Consumer Ltd.</t>
  </si>
  <si>
    <t>INE0J5401028</t>
  </si>
  <si>
    <t>Zydus Wellness Ltd.</t>
  </si>
  <si>
    <t>INE768C01028</t>
  </si>
  <si>
    <t>Meesho Ltd.</t>
  </si>
  <si>
    <t>INE0VDM01015</t>
  </si>
  <si>
    <t>Olectra Greentech Ltd.</t>
  </si>
  <si>
    <t>INE260D01016</t>
  </si>
  <si>
    <t>UTI Asset Management Company Ltd.</t>
  </si>
  <si>
    <t>INE094J01016</t>
  </si>
  <si>
    <t>Bata India Ltd.</t>
  </si>
  <si>
    <t>INE176A01028</t>
  </si>
  <si>
    <t>NMDC Steel Ltd.</t>
  </si>
  <si>
    <t>INE0NNS01018</t>
  </si>
  <si>
    <t>Ircon International Ltd.</t>
  </si>
  <si>
    <t>INE962Y01021</t>
  </si>
  <si>
    <t>Tenneco Clean Air India Ltd.</t>
  </si>
  <si>
    <t>INE19RI01016</t>
  </si>
  <si>
    <t>Shipping Corporation Of India Ltd.</t>
  </si>
  <si>
    <t>INE109A01011</t>
  </si>
  <si>
    <t>TBO Tek Ltd.</t>
  </si>
  <si>
    <t>INE673O01025</t>
  </si>
  <si>
    <t>IDBI Bank Ltd.</t>
  </si>
  <si>
    <t>INE008A01015</t>
  </si>
  <si>
    <t>Sapphire Foods India Ltd.</t>
  </si>
  <si>
    <t>INE806T01020</t>
  </si>
  <si>
    <t>Welspun Living Ltd.</t>
  </si>
  <si>
    <t>INE192B01031</t>
  </si>
  <si>
    <t>Anupam Rasayan India Limited</t>
  </si>
  <si>
    <t>INE930P01018</t>
  </si>
  <si>
    <t>Leela Palaces Hotels &amp; Resorts Ltd.</t>
  </si>
  <si>
    <t>INE0AQ201015</t>
  </si>
  <si>
    <t>Jupiter Wagons Ltd.</t>
  </si>
  <si>
    <t>INE209L01016</t>
  </si>
  <si>
    <t>International Gemmological Inst Ind Ltd.</t>
  </si>
  <si>
    <t>INE0Q9301021</t>
  </si>
  <si>
    <t>Aditya Infotech Ltd.</t>
  </si>
  <si>
    <t>INE819V01029</t>
  </si>
  <si>
    <t>Tejas Networks Ltd.</t>
  </si>
  <si>
    <t>INE010J01012</t>
  </si>
  <si>
    <t>Telecom - Equipment &amp; Accessories</t>
  </si>
  <si>
    <t>IFCI Ltd.</t>
  </si>
  <si>
    <t>INE039A01010</t>
  </si>
  <si>
    <t>Mangalore Refinery &amp; Petrochemicals Ltd.</t>
  </si>
  <si>
    <t>INE103A01014</t>
  </si>
  <si>
    <t>Elecon Engineering Company Ltd.</t>
  </si>
  <si>
    <t>INE205B01031</t>
  </si>
  <si>
    <t>Central Bank of India</t>
  </si>
  <si>
    <t>INE483A01010</t>
  </si>
  <si>
    <t>Caplin Point Laboratories Ltd.</t>
  </si>
  <si>
    <t>INE475E01026</t>
  </si>
  <si>
    <t>Supreme Petrochem Ltd.</t>
  </si>
  <si>
    <t>INE663A01033</t>
  </si>
  <si>
    <t>BLS International Services Ltd.</t>
  </si>
  <si>
    <t>INE153T01027</t>
  </si>
  <si>
    <t>Canara HSBC Life Insurance Company Ltd.</t>
  </si>
  <si>
    <t>INE01TY01017</t>
  </si>
  <si>
    <t>Nuvoco Vistas Corporation Ltd.</t>
  </si>
  <si>
    <t>INE118D01016</t>
  </si>
  <si>
    <t>Trident Ltd.</t>
  </si>
  <si>
    <t>INE064C01022</t>
  </si>
  <si>
    <t>Blue Dart Express Ltd.</t>
  </si>
  <si>
    <t>INE233B01017</t>
  </si>
  <si>
    <t>Cemindia Projects Ltd.</t>
  </si>
  <si>
    <t>INE686A01026</t>
  </si>
  <si>
    <t>Signatureglobal (India) Ltd.</t>
  </si>
  <si>
    <t>INE903U01023</t>
  </si>
  <si>
    <t>Transformers And Rectifiers (India) Ltd.</t>
  </si>
  <si>
    <t>INE763I01026</t>
  </si>
  <si>
    <t>Acme Solar Holdings Ltd.</t>
  </si>
  <si>
    <t>INE622W01025</t>
  </si>
  <si>
    <t>Aditya Birla Fashion and Retail Ltd.</t>
  </si>
  <si>
    <t>INE647O01011</t>
  </si>
  <si>
    <t>Tega Industries Ltd.</t>
  </si>
  <si>
    <t>INE011K01018</t>
  </si>
  <si>
    <t>Newgen Software Technologies Ltd.</t>
  </si>
  <si>
    <t>INE619B01017</t>
  </si>
  <si>
    <t>UCO Bank</t>
  </si>
  <si>
    <t>INE691A01018</t>
  </si>
  <si>
    <t>Jain Resource Recycling Ltd.</t>
  </si>
  <si>
    <t>INE0YD401026</t>
  </si>
  <si>
    <t>The India Cements Ltd.</t>
  </si>
  <si>
    <t>INE383A01012</t>
  </si>
  <si>
    <t>RITES LTD.</t>
  </si>
  <si>
    <t>INE320J01015</t>
  </si>
  <si>
    <t>Saregama India Ltd.</t>
  </si>
  <si>
    <t>INE979A01025</t>
  </si>
  <si>
    <t>Aegis Vopak Terminals Ltd.</t>
  </si>
  <si>
    <t>INE0INX01018</t>
  </si>
  <si>
    <t>ITI Ltd.</t>
  </si>
  <si>
    <t>INE248A01017</t>
  </si>
  <si>
    <t>The Bombay Burmah Trading Corp Ltd.</t>
  </si>
  <si>
    <t>INE050A01025</t>
  </si>
  <si>
    <t>Urban Company Ltd.</t>
  </si>
  <si>
    <t>INE0CAZ01013</t>
  </si>
  <si>
    <t>Emmvee Photovoltaic Power Ltd.</t>
  </si>
  <si>
    <t>INE1C6T01020</t>
  </si>
  <si>
    <t>Travel Food Services Ltd.</t>
  </si>
  <si>
    <t>INE103V01028</t>
  </si>
  <si>
    <t>RailTel Corporation of India Ltd.</t>
  </si>
  <si>
    <t>INE0DD101019</t>
  </si>
  <si>
    <t>Allied Blenders And Distillers Ltd.</t>
  </si>
  <si>
    <t>INE552Z01027</t>
  </si>
  <si>
    <t>Jbm Auto Ltd.</t>
  </si>
  <si>
    <t>INE927D01051</t>
  </si>
  <si>
    <t>Latent View Analytics Ltd.</t>
  </si>
  <si>
    <t>INE0I7C01011</t>
  </si>
  <si>
    <t>Tata Teleservices (Maharashtra) Ltd.</t>
  </si>
  <si>
    <t>INE517B01013</t>
  </si>
  <si>
    <t>Gallantt Ispat Ltd.</t>
  </si>
  <si>
    <t>INE297H01019</t>
  </si>
  <si>
    <t>C.E. Info Systems Ltd.</t>
  </si>
  <si>
    <t>INE0BV301023</t>
  </si>
  <si>
    <t>Blue Jet Healthcare Ltd.</t>
  </si>
  <si>
    <t>INE0KBH01020</t>
  </si>
  <si>
    <t>MMTC Ltd.</t>
  </si>
  <si>
    <t>INE123F01029</t>
  </si>
  <si>
    <t>Edelweiss NIFTY Smallcap 250 Index Fund</t>
  </si>
  <si>
    <t>PORTFOLIO STATEMENT OF EDELWEISS GOLD ETF FUND AS ON MARCH 31, 2026</t>
  </si>
  <si>
    <t>((An open ended exchange traded fund replicating/tracking domestic prices of Gold))</t>
  </si>
  <si>
    <t xml:space="preserve">a) Gold </t>
  </si>
  <si>
    <t>Edelweiss Gold ETF</t>
  </si>
  <si>
    <t>PORTFOLIO STATEMENT OF EDELWEISS  LIQUID FUND AS ON MARCH 31, 2026</t>
  </si>
  <si>
    <t>(An open-ended liquid scheme. A relatively low interest rate risk and moderate credit risk.)</t>
  </si>
  <si>
    <t>91 DAYS TBILL RED 11-06-2026</t>
  </si>
  <si>
    <t>IN002025X497</t>
  </si>
  <si>
    <t>364 DAYS TBILL RED 07-05-2026</t>
  </si>
  <si>
    <t>IN002025Z062</t>
  </si>
  <si>
    <t>91 DAYS TBILL RED 19-06-2026</t>
  </si>
  <si>
    <t>IN002025X505</t>
  </si>
  <si>
    <t>364 DAYS TBILL RED 11-06-2026</t>
  </si>
  <si>
    <t>IN002025Z112</t>
  </si>
  <si>
    <t>AXIS BANK LTD CD RED 24-06-26#**</t>
  </si>
  <si>
    <t>INE238AD6CE5</t>
  </si>
  <si>
    <t>INDIAN BANK CD RED 29-05-2026#**</t>
  </si>
  <si>
    <t>INE562A16PR1</t>
  </si>
  <si>
    <t>EXIM BANK CD RED 11-06-2026#**</t>
  </si>
  <si>
    <t>INE514E16CM3</t>
  </si>
  <si>
    <t>CANARA BANK CD RED 29-05-2026#**</t>
  </si>
  <si>
    <t>INE476A16F03</t>
  </si>
  <si>
    <t>INDUSIND BANK LTD CD RED 22-06-26#**</t>
  </si>
  <si>
    <t>INE095A168D7</t>
  </si>
  <si>
    <t>CANARA BANK CD RED 27-05-26#**</t>
  </si>
  <si>
    <t>INE476A16H19</t>
  </si>
  <si>
    <t>UNION BANK OF INDIA CD 17-06-26#**</t>
  </si>
  <si>
    <t>INE692A16LI4</t>
  </si>
  <si>
    <t>INDIAN BANK CD RED 12-05-2026#**</t>
  </si>
  <si>
    <t>INE562A16QK4</t>
  </si>
  <si>
    <t>BANK OF BARODA CD RED 26-05-26#**</t>
  </si>
  <si>
    <t>INE028A16LM3</t>
  </si>
  <si>
    <t>HDFC BANK CD RED 05-06-2026#**</t>
  </si>
  <si>
    <t>INE040A16IS1</t>
  </si>
  <si>
    <t>PUNJAB NATIONAL BANK RED 08-06-26#**</t>
  </si>
  <si>
    <t>INE160A16UR4</t>
  </si>
  <si>
    <t>BANK OF BARODA CD RED 15-06-2026#**</t>
  </si>
  <si>
    <t>INE028A16JU0</t>
  </si>
  <si>
    <t>BANK OF BARODA CD RED 03-06-26#**</t>
  </si>
  <si>
    <t>INE028A16KG7</t>
  </si>
  <si>
    <t>BANK OF BARODA CD RED 17-06-2026#**</t>
  </si>
  <si>
    <t>INE028A16LX0</t>
  </si>
  <si>
    <t>UNION BANK OF INDIA CD RED 12-06-2026#**</t>
  </si>
  <si>
    <t>INE692A16KP1</t>
  </si>
  <si>
    <t>PUNJAB NATIONAL BANK CD 23-06-26#**</t>
  </si>
  <si>
    <t>INE160A16UZ7</t>
  </si>
  <si>
    <t>AXIS BANK LTD CD RED 15-05-2026#**</t>
  </si>
  <si>
    <t>INE238AD6BA5</t>
  </si>
  <si>
    <t>PUNJAB NATIONAL BANK CD 18-05-26#**</t>
  </si>
  <si>
    <t>INE160A16UK9</t>
  </si>
  <si>
    <t>BANK OF BARODA CD RED 19-05-2026#**</t>
  </si>
  <si>
    <t>INE028A16LJ9</t>
  </si>
  <si>
    <t>UNION BANK OF INDIA CD RED 01-06-2026#**</t>
  </si>
  <si>
    <t>INE692A16KH8</t>
  </si>
  <si>
    <t>HDFC BANK CD RED 04-06-2026#**</t>
  </si>
  <si>
    <t>INE040A16HT1</t>
  </si>
  <si>
    <t>FEDERAL BANK LTD CD 08-06-2026#**</t>
  </si>
  <si>
    <t>INE171A16NG9</t>
  </si>
  <si>
    <t>PUNJAB NATIONAL BANK CD RED 12-06-2026#**</t>
  </si>
  <si>
    <t>INE160A16UA0</t>
  </si>
  <si>
    <t>UNION BANK OF INDIA CD 23-06-26#**</t>
  </si>
  <si>
    <t>INE692A16LO2</t>
  </si>
  <si>
    <t>AXIS BANK LTD CD RED 25-05-26#**</t>
  </si>
  <si>
    <t>INE238AD6BB3</t>
  </si>
  <si>
    <t>UNION BANK OF INDIA CD R 15-05-26#**</t>
  </si>
  <si>
    <t>INE692A16KC9</t>
  </si>
  <si>
    <t>BANK OF INDIA CD RED 15-05-26#**</t>
  </si>
  <si>
    <t>INE084A16FP1</t>
  </si>
  <si>
    <t>KOTAK MAHINDRA BANK CD RED 25-05-2026#**</t>
  </si>
  <si>
    <t>INE237AD6083</t>
  </si>
  <si>
    <t>AXIS BANK LTD CD RED 11-06-2026#**</t>
  </si>
  <si>
    <t>INE238AD6AT7</t>
  </si>
  <si>
    <t>CANARA BANK CD RED 15-05-26#**</t>
  </si>
  <si>
    <t>INE476A16E79</t>
  </si>
  <si>
    <t>NABARD CP RED 16-06-2026**</t>
  </si>
  <si>
    <t>INE261F14PB8</t>
  </si>
  <si>
    <t>RELIANCE RETAIL VENT CP 13-05-26**</t>
  </si>
  <si>
    <t>INE929O14EQ4</t>
  </si>
  <si>
    <t>NETWORK18 MED&amp;INV CP RED 03-06-26**</t>
  </si>
  <si>
    <t>INE870H14WU8</t>
  </si>
  <si>
    <t>SMFG INDIA CREDIT COMPANY LT CP 09-06-26**</t>
  </si>
  <si>
    <t>INE535H14JN9</t>
  </si>
  <si>
    <t>MUTHOOT FINANCE CP RED 12-06-2026**</t>
  </si>
  <si>
    <t>INE414G14UW7</t>
  </si>
  <si>
    <t>ICICI SECURITIES CP RED 15-06-2026**</t>
  </si>
  <si>
    <t>INE763G14C53</t>
  </si>
  <si>
    <t>NABARD CP RED 18-05-2026**</t>
  </si>
  <si>
    <t>INE261F14OT3</t>
  </si>
  <si>
    <t>HERO FINCORP LTD CP RED 18-05-26**</t>
  </si>
  <si>
    <t>INE957N14JU8</t>
  </si>
  <si>
    <t>HDFC SECURITIES LTD. CP 20-05-26**</t>
  </si>
  <si>
    <t>INE700G14SO0</t>
  </si>
  <si>
    <t>ICICI SECURITIES CP RED 22-05-2026**</t>
  </si>
  <si>
    <t>INE763G14YN8</t>
  </si>
  <si>
    <t>KOTAK SECURITIES LTD CP 01-06-26**</t>
  </si>
  <si>
    <t>INE028E14VG1</t>
  </si>
  <si>
    <t>HDB FINANCIAL SERV CP RED 29-05-2026**</t>
  </si>
  <si>
    <t>INE756I14FZ1</t>
  </si>
  <si>
    <t>KOTAK SECURITIES LTD CP RED 29-05-2026**</t>
  </si>
  <si>
    <t>INE028E14VF3</t>
  </si>
  <si>
    <t>HDFC SECURITIES LTD. CP RED 29-05-2026**</t>
  </si>
  <si>
    <t>INE700G14SR3</t>
  </si>
  <si>
    <t>MANAPPURAM FINANCE CP RED 01-06-2026**</t>
  </si>
  <si>
    <t>INE522D14PG7</t>
  </si>
  <si>
    <t>TATA CAPITAL HSNG FIN CP RED 10-06-2026**</t>
  </si>
  <si>
    <t>INE033L14OD8</t>
  </si>
  <si>
    <t>SHAREKHAN LTD CP RED 05-06-2026**</t>
  </si>
  <si>
    <t>INE211H14AN6</t>
  </si>
  <si>
    <t>360 ONE WAM LTD. CP RED 22-05-2026**</t>
  </si>
  <si>
    <t>INE466L14FW8</t>
  </si>
  <si>
    <t>360 ONE WAM LTD. CP RED 03-06-26**</t>
  </si>
  <si>
    <t>INE466L14FZ1</t>
  </si>
  <si>
    <t>ICICI SECURITIES CP RED 24-04-26**</t>
  </si>
  <si>
    <t>INE763G14E10</t>
  </si>
  <si>
    <t>ADITYA BIRLA MONEY CP 30-04-2026**</t>
  </si>
  <si>
    <t>INE865C14PG2</t>
  </si>
  <si>
    <t>RELIANCE RETAIL VENT CP 20-05-26**</t>
  </si>
  <si>
    <t>INE929O14ES0</t>
  </si>
  <si>
    <t>ADITYA BIRLA CAPITAL CP 25-05-26**</t>
  </si>
  <si>
    <t>INE674K14BV0</t>
  </si>
  <si>
    <t>HSBC INVESTDIR FIN SER CP 04-06-26**</t>
  </si>
  <si>
    <t>INE790I14HC5</t>
  </si>
  <si>
    <t>JULIUS BAER CAPITAL LTD CP RED 18-06-26**</t>
  </si>
  <si>
    <t>INE824H14SL2</t>
  </si>
  <si>
    <t>HDFC SECURITIES LTD. CP 24-04-26**</t>
  </si>
  <si>
    <t>INE700G14SP7</t>
  </si>
  <si>
    <t>HDFC SECURITIES LTD. CP 11-05-26**</t>
  </si>
  <si>
    <t>INE700G14SE1</t>
  </si>
  <si>
    <t>MOTILAL OSWAL FIN SER CP RED 12-06-2026**</t>
  </si>
  <si>
    <t>INE338I14KS3</t>
  </si>
  <si>
    <t>MOTILAL OSWAL FIN SER CP RED 15-06-2026**</t>
  </si>
  <si>
    <t>INE338I14KQ7</t>
  </si>
  <si>
    <t>Edelweiss Liquid Fund</t>
  </si>
  <si>
    <t>Liquid Fund</t>
  </si>
  <si>
    <t>Regular Plan Annual IDCW</t>
  </si>
  <si>
    <t>Regular Plan Daily IDCW</t>
  </si>
  <si>
    <t>Regular Plan Growth</t>
  </si>
  <si>
    <t>Regular Plan IDCW</t>
  </si>
  <si>
    <t>Retail Annual IDCW Option</t>
  </si>
  <si>
    <t>Retail Bonus Option</t>
  </si>
  <si>
    <t>Retail Daily IDCW Option</t>
  </si>
  <si>
    <t>Retail Fortnightly IDCW Option</t>
  </si>
  <si>
    <t>Retail Growth Option</t>
  </si>
  <si>
    <t>Retail IDCW Option</t>
  </si>
  <si>
    <t>Retail Monthly IDCW Option</t>
  </si>
  <si>
    <t>Retail Weekly IDCW Option</t>
  </si>
  <si>
    <t>Direct Plan Monthly IDCW</t>
  </si>
  <si>
    <t>Retail Plan Monthly IDCW</t>
  </si>
  <si>
    <t>Retail Plan Weekly IDCW</t>
  </si>
  <si>
    <t>PORTFOLIO STATEMENT OF BHARAT BOND ETF – APRIL 2030 AS ON MARCH 31, 2026</t>
  </si>
  <si>
    <t>(An open ended Target Maturity Exchange Traded Bond Fund predominantly investing in constituents of Nifty BHARAT Bond Index - April 2030. A relatively high interest rate risk and relatively low credit risk.)</t>
  </si>
  <si>
    <t>7.39% SIDBI SR IX NCD RED 21-03-2030**</t>
  </si>
  <si>
    <t>INE556F08KY6</t>
  </si>
  <si>
    <t>7.89% REC LTD. NCD RED 30-03-2030**</t>
  </si>
  <si>
    <t>INE020B08CI2</t>
  </si>
  <si>
    <t>7.86% PFC LTD NCD RED 12-04-2030**</t>
  </si>
  <si>
    <t>INE134E08KK4</t>
  </si>
  <si>
    <t>7.64% NABARD NCD SR 25B RED 06-12-2029**</t>
  </si>
  <si>
    <t>INE261F08EJ7</t>
  </si>
  <si>
    <t>7.03% HPCL NCD RED 12-04-2030**</t>
  </si>
  <si>
    <t>INE094A08069</t>
  </si>
  <si>
    <t>7.22% HPCL NCD RED 28-08-2029**</t>
  </si>
  <si>
    <t>INE094A08168</t>
  </si>
  <si>
    <t>7.41% POWER FIN CORP NCD RED 25-02-2030**</t>
  </si>
  <si>
    <t>INE134E08KL2</t>
  </si>
  <si>
    <t>7.34% NPCIL NCD RED 23-01-2030**</t>
  </si>
  <si>
    <t>INE206D08469</t>
  </si>
  <si>
    <t>7.55% IRFC NCD RED 12-04-2030**</t>
  </si>
  <si>
    <t>INE053F07BY5</t>
  </si>
  <si>
    <t>7.70% NHAI NCD RED 13-09-2029**</t>
  </si>
  <si>
    <t>INE906B07HH5</t>
  </si>
  <si>
    <t>7.54% NHAI NCD RED 25-01-2030**</t>
  </si>
  <si>
    <t>INE906B07HK9</t>
  </si>
  <si>
    <t>7.32% NTPC LTD NCD RED 17-07-2029**</t>
  </si>
  <si>
    <t>INE733E07KL3</t>
  </si>
  <si>
    <t>7.4% MANGALORE REF &amp; PET NCD 12-04-2030**</t>
  </si>
  <si>
    <t>INE103A08019</t>
  </si>
  <si>
    <t>7.08% IRFC NCD RED 28-02-2030**</t>
  </si>
  <si>
    <t>INE053F07CA3</t>
  </si>
  <si>
    <t>7.41% IOC NCD RED 22-10-2029**</t>
  </si>
  <si>
    <t>INE242A08437</t>
  </si>
  <si>
    <t>FITCH AAA</t>
  </si>
  <si>
    <t>7.50% REC LTD. NCD RED 28-02-2030**</t>
  </si>
  <si>
    <t>INE020B08CP7</t>
  </si>
  <si>
    <t>7.49% NHAI NCD RED 01-08-2029**</t>
  </si>
  <si>
    <t>INE906B07HG7</t>
  </si>
  <si>
    <t>7.75% MANGALORE REF &amp; PET NCD 29-01-2030**</t>
  </si>
  <si>
    <t>INE103A08035</t>
  </si>
  <si>
    <t>7.38% POWER GRID CORP NCD RED 12-04-2030**</t>
  </si>
  <si>
    <t>INE752E08635</t>
  </si>
  <si>
    <t>7.55% IRFC NCD RED 06-11-29**</t>
  </si>
  <si>
    <t>INE053F07BX7</t>
  </si>
  <si>
    <t>7.47% SIDBI SR II NCD RED 05-09-2029**</t>
  </si>
  <si>
    <t>INE556F08KR0</t>
  </si>
  <si>
    <t>7.43% NABARD GOI SERV NCD RED 31-01-2030**</t>
  </si>
  <si>
    <t>INE261F08BX4</t>
  </si>
  <si>
    <t>7.48% IRFC NCD RED 13-08-2029**</t>
  </si>
  <si>
    <t>INE053F07BU3</t>
  </si>
  <si>
    <t>8.12% NHPC NCD GOI SERVICED 22-03-2029**</t>
  </si>
  <si>
    <t>INE848E08136</t>
  </si>
  <si>
    <t>7.82% PFC SR BS225 NCD RED 13-03-2030**</t>
  </si>
  <si>
    <t>INE134E08MF0</t>
  </si>
  <si>
    <t>7.68% NABARD NCD SR 24F RED 30-04-2029**</t>
  </si>
  <si>
    <t>INE261F08EG3</t>
  </si>
  <si>
    <t>7.5% IRFC NCD RED 07-09-2029**</t>
  </si>
  <si>
    <t>INE053F07BW9</t>
  </si>
  <si>
    <t>7.25% INDIAN OIL CORP SR XXVII 05-01-30**</t>
  </si>
  <si>
    <t>INE242A08569</t>
  </si>
  <si>
    <t>7.14% EXIM BOND SR AA01 NCD 13-12-2029**</t>
  </si>
  <si>
    <t>INE514E08GD0</t>
  </si>
  <si>
    <t>8.85% REC LTD. NCD RED 16-04-2029**</t>
  </si>
  <si>
    <t>INE020B08BQ7</t>
  </si>
  <si>
    <t>8.36% NHAI NCD RED 20-05-2029**</t>
  </si>
  <si>
    <t>INE906B07HD4</t>
  </si>
  <si>
    <t>7.64% FOOD CORP GOI GRNT NCD 12-12-2029**</t>
  </si>
  <si>
    <t>INE861G08050</t>
  </si>
  <si>
    <t>CRISIL AAA(CE)</t>
  </si>
  <si>
    <t>8.3% REC LTD NCD RED 25-06-2029**</t>
  </si>
  <si>
    <t>INE020B08BU9</t>
  </si>
  <si>
    <t>7.36% INDIAN OIL COR N SR XXVI 16-07-29**</t>
  </si>
  <si>
    <t>INE242A08551</t>
  </si>
  <si>
    <t>7.10% NABARD GOI SERV NCD RED 08-02-2030**</t>
  </si>
  <si>
    <t>INE261F08BY2</t>
  </si>
  <si>
    <t>8.25% REC GOI SERVICED NCD RED 26-03-30**</t>
  </si>
  <si>
    <t>INE020B08CR3</t>
  </si>
  <si>
    <t>7.93% PFC LTD NCD RED 31-12-2029**</t>
  </si>
  <si>
    <t>INE134E08KI8</t>
  </si>
  <si>
    <t>7.48% SIDBI SR VI NCD RED 24-05-2029**</t>
  </si>
  <si>
    <t>INE556F08KV2</t>
  </si>
  <si>
    <t>8.24% POWER GRID NCD GOI SERV 14-02-2029**</t>
  </si>
  <si>
    <t>INE752E08551</t>
  </si>
  <si>
    <t>8.09% NLC INDIA LTD NCD RED 29-05-2029**</t>
  </si>
  <si>
    <t>INE589A07037</t>
  </si>
  <si>
    <t>7.49% POWER GRID CORP NCD 25-10-2029**</t>
  </si>
  <si>
    <t>INE752E08601</t>
  </si>
  <si>
    <t>7.92% REC LTD. NCD RED 30-03-2030**</t>
  </si>
  <si>
    <t>INE020B08CJ0</t>
  </si>
  <si>
    <t>8.23% IRFC NCD RED 29-03-2029**</t>
  </si>
  <si>
    <t>INE053F07BE7</t>
  </si>
  <si>
    <t>8.27% NHAI NCD RED 28-03-2029**</t>
  </si>
  <si>
    <t>INE906B07GP0</t>
  </si>
  <si>
    <t>7.27% NABARD NCD RED 14-02-2030**</t>
  </si>
  <si>
    <t>INE261F08BZ9</t>
  </si>
  <si>
    <t>8.3% NTPC LTD NCD RED 15-01-2029**</t>
  </si>
  <si>
    <t>INE733E07KJ7</t>
  </si>
  <si>
    <t>8.85% POWER FIN CORP NCD RED 25-05-2029**</t>
  </si>
  <si>
    <t>INE134E08KC1</t>
  </si>
  <si>
    <t>7.5% NHPC NCD RED 06-10-2029**</t>
  </si>
  <si>
    <t>INE848E07AS5</t>
  </si>
  <si>
    <t>8.80% RECL NCD RED 14-05-2029**</t>
  </si>
  <si>
    <t>INE020B08BS3</t>
  </si>
  <si>
    <t>8.37% NHAI NCD RED 20-01-2029**</t>
  </si>
  <si>
    <t>INE906B07GN5</t>
  </si>
  <si>
    <t>7.25% NPCIL NCD RED 15-12-2029 XXXIII C**</t>
  </si>
  <si>
    <t>INE206D08436</t>
  </si>
  <si>
    <t>7.13% NHPC LTD NCD 11-02-2030**</t>
  </si>
  <si>
    <t>INE848E07BC7</t>
  </si>
  <si>
    <t>6.7% REC LTD SR 249B NCD 31-12-29**</t>
  </si>
  <si>
    <t>INE020B08FY2</t>
  </si>
  <si>
    <t>8.4% POWER GRID NCD RED 26-05-2029**</t>
  </si>
  <si>
    <t>INE752E07MV8</t>
  </si>
  <si>
    <t>7.38% NHPC LTD NCD 03-01-2030**</t>
  </si>
  <si>
    <t>INE848E07AX5</t>
  </si>
  <si>
    <t>8.15% POWER GRID CORP NCD RED 09-03-2030**</t>
  </si>
  <si>
    <t>INE752E07MK1</t>
  </si>
  <si>
    <t>7.34% POWER GRID CORP NCD 13-07-2029**</t>
  </si>
  <si>
    <t>INE752E08577</t>
  </si>
  <si>
    <t>8.14% NUCLEAR POWER NCD RED 25-03-2030**</t>
  </si>
  <si>
    <t>INE206D08303</t>
  </si>
  <si>
    <t>8.15% EXIM NCB 21-01-2030 R21 - 2030**</t>
  </si>
  <si>
    <t>INE514E08EJ2</t>
  </si>
  <si>
    <t>7.95% IRFC NCD RED 12-06-2029**</t>
  </si>
  <si>
    <t>INE053F07BR9</t>
  </si>
  <si>
    <t>9.3% POWER GRID CORP NCD RED 04-09-2029**</t>
  </si>
  <si>
    <t>INE752E07LR8</t>
  </si>
  <si>
    <t>8.13% NUCLEAR POWER CORP NCD 28-03-2030**</t>
  </si>
  <si>
    <t>INE206D08394</t>
  </si>
  <si>
    <t>7.44%POWER FIN COR SR247A NCD R 15-01-30**</t>
  </si>
  <si>
    <t>INE134E08NO0</t>
  </si>
  <si>
    <t>8.20% PGCIL NCD 23-01-2030 STRPPS D**</t>
  </si>
  <si>
    <t>INE752E07MH7</t>
  </si>
  <si>
    <t>7.41% NABARD NCD RED 18-07-2029**</t>
  </si>
  <si>
    <t>INE261F08BM7</t>
  </si>
  <si>
    <t>9.18% NUCLEAR POWER CORP NCD RD 23-01-29**</t>
  </si>
  <si>
    <t>INE206D08162</t>
  </si>
  <si>
    <t>8.87% EXIM BANK NCD RED 30-10-2029**</t>
  </si>
  <si>
    <t>INE514E08ED5</t>
  </si>
  <si>
    <t>8.40% NUCLEAR POW COR IN LTD NCD28-11-29**</t>
  </si>
  <si>
    <t>INE206D08253</t>
  </si>
  <si>
    <t>7.36% NLC INDIA LTD. NCD RED 25-01-2030**</t>
  </si>
  <si>
    <t>INE589A07045</t>
  </si>
  <si>
    <t>9.18% NUCLEAR POWER CORP NCD RD 23-01-28**</t>
  </si>
  <si>
    <t>INE206D08204</t>
  </si>
  <si>
    <t>8.70% POWER GRID CORP NCD RED 15-07-2028**</t>
  </si>
  <si>
    <t>INE752E07LC0</t>
  </si>
  <si>
    <t>8.13% PGCIL NCD 25-04-2029 LIII J**</t>
  </si>
  <si>
    <t>INE752E07NV6</t>
  </si>
  <si>
    <t>7.8% NHAI NCD RED 26-06-2029**</t>
  </si>
  <si>
    <t>INE906B07HF9</t>
  </si>
  <si>
    <t>8.83% EXIM BK OF INDIA NCD RED 03-11-29**</t>
  </si>
  <si>
    <t>INE514E08EE3</t>
  </si>
  <si>
    <t>6.75% GOVT OF INDIA RED 23-12-2029</t>
  </si>
  <si>
    <t>IN0020240183</t>
  </si>
  <si>
    <t>7.04% GOVT OF INDIA RED 03-06-2029</t>
  </si>
  <si>
    <t>IN0020240050</t>
  </si>
  <si>
    <t>In accordance with SEBI Circular no. SEBI/HO/IMD/PoD2/P/CIR/2024/183 dated December 13, 2024, Debt Index Replication Factor (DIRF) is 77.59%.</t>
  </si>
  <si>
    <t>BHARAT Bond ETF - April 2030</t>
  </si>
  <si>
    <t>PORTFOLIO STATEMENT OF EDELWEISS LARGE &amp; MID CAP FUND AS ON MARCH 31, 2026</t>
  </si>
  <si>
    <t>(An open ended equity scheme investing in both large cap and mid cap stocks)</t>
  </si>
  <si>
    <t>Edelweiss Large and Mid Cap Fund</t>
  </si>
  <si>
    <t>PORTFOLIO STATEMENT OF EDELWEISS AGGRESSIVE HYBRID FUND AS ON MARCH 31, 2026</t>
  </si>
  <si>
    <t>(An open ended hybrid scheme investing predominantly in equity and equity related instruments)</t>
  </si>
  <si>
    <t>RAAJMARG INFRA INVESTMENT TRUST</t>
  </si>
  <si>
    <t>INE2PB023011</t>
  </si>
  <si>
    <t>V2 Retail Ltd.</t>
  </si>
  <si>
    <t>INE945H01021</t>
  </si>
  <si>
    <t>Time Technoplast Ltd.</t>
  </si>
  <si>
    <t>INE508G01029</t>
  </si>
  <si>
    <t>Medi Assist Healthcare Services Ltd.</t>
  </si>
  <si>
    <t>INE456Z01021</t>
  </si>
  <si>
    <t>Central Mine Planning &amp; Design Inst Ltd.</t>
  </si>
  <si>
    <t>INE05HV01027</t>
  </si>
  <si>
    <t>Trualt Bioenergy Ltd.</t>
  </si>
  <si>
    <t>INE0MWH01014</t>
  </si>
  <si>
    <t>Indiqube Spaces Ltd.</t>
  </si>
  <si>
    <t>INE06ST01018</t>
  </si>
  <si>
    <t>Brigade Hotel Ventures Ltd.</t>
  </si>
  <si>
    <t>INE03NU01014</t>
  </si>
  <si>
    <t>BROOKFIELD INDIA REAL ESTATE TRUST</t>
  </si>
  <si>
    <t>INE0FDU25010</t>
  </si>
  <si>
    <t>(a) Non-convertible Preference share</t>
  </si>
  <si>
    <t>Listed / Awaiting listing on Stock Exchanges</t>
  </si>
  <si>
    <t>6% TVS MOTOR CO LTD NCRPS 01-09-2026</t>
  </si>
  <si>
    <t>INE494B04019</t>
  </si>
  <si>
    <t>Infosys Ltd.28/04/2026</t>
  </si>
  <si>
    <t>Swiggy Ltd.28/04/2026</t>
  </si>
  <si>
    <t>Premier Energies Ltd.28/04/2026</t>
  </si>
  <si>
    <t>Tech Mahindra Ltd.28/04/2026</t>
  </si>
  <si>
    <t>Shree Cement Ltd.28/04/2026</t>
  </si>
  <si>
    <t>Bharat Dynamics Ltd.28/04/2026</t>
  </si>
  <si>
    <t>7.73% BAJAJ FIN LTD OPT II R 07-06-28**</t>
  </si>
  <si>
    <t>INE296A07SN8</t>
  </si>
  <si>
    <t>EDELWEISS LOW DURATION FUND</t>
  </si>
  <si>
    <t>INF754K01UP8</t>
  </si>
  <si>
    <t>EDELWEISS-NIFTY 50-INDEX FUND</t>
  </si>
  <si>
    <t>INF754K01NB3</t>
  </si>
  <si>
    <t>Plan B - Growth option</t>
  </si>
  <si>
    <t>Plan B - IDCW option</t>
  </si>
  <si>
    <t>Direct Plan IDCW</t>
  </si>
  <si>
    <t>Edelweiss Aggressive Hybrid Fund</t>
  </si>
  <si>
    <t>PORTFOLIO STATEMENT OF EDELWEISS BSE SENSEX ETF AS ON MARCH 31, 2026</t>
  </si>
  <si>
    <t>(An open-ended exchange traded scheme replicating/tracking BSE Sensex Total Return Index)</t>
  </si>
  <si>
    <t>Plan /option (Face Value 85)</t>
  </si>
  <si>
    <t>Edelweiss BSE Sensex ETF</t>
  </si>
  <si>
    <t>PORTFOLIO STATEMENT OF EDELWEISS TECHNOLOGY FUND AS ON MARCH 31, 2026</t>
  </si>
  <si>
    <t>(An open-ended equity scheme investing in technology &amp; technology-related companies)</t>
  </si>
  <si>
    <t>(c) Listed / Awaiting listing on International Stock Exchanges</t>
  </si>
  <si>
    <t>NVIDIA CORP</t>
  </si>
  <si>
    <t>US67066G1040</t>
  </si>
  <si>
    <t>IT-Hardware</t>
  </si>
  <si>
    <t>APPLE INC</t>
  </si>
  <si>
    <t>US0378331005</t>
  </si>
  <si>
    <t>Software Products</t>
  </si>
  <si>
    <t>MICROSOFT CORP</t>
  </si>
  <si>
    <t>US5949181045</t>
  </si>
  <si>
    <t>Computers Hardware &amp; Equipments</t>
  </si>
  <si>
    <t>BROADCOM INC</t>
  </si>
  <si>
    <t>US11135F1012</t>
  </si>
  <si>
    <t>MICRON TECHNOLOGY INC</t>
  </si>
  <si>
    <t>US5951121038</t>
  </si>
  <si>
    <t>PALANTIR TECHNOLOGIES INC</t>
  </si>
  <si>
    <t>US69608A1088</t>
  </si>
  <si>
    <t>ADVANCED MICRO DEVICES INC</t>
  </si>
  <si>
    <t>US0079031078</t>
  </si>
  <si>
    <t>CISCO SYSTEMS INC</t>
  </si>
  <si>
    <t>US17275R1023</t>
  </si>
  <si>
    <t>APPLIED MATERIALS INC</t>
  </si>
  <si>
    <t>US0382221051</t>
  </si>
  <si>
    <t>LAM RESEARCH CORPORATION</t>
  </si>
  <si>
    <t>US5128073062</t>
  </si>
  <si>
    <t>ORACLE CORPORATION</t>
  </si>
  <si>
    <t>US68389X1054</t>
  </si>
  <si>
    <t>IBM</t>
  </si>
  <si>
    <t>US4592001014</t>
  </si>
  <si>
    <t>Computers - Software &amp; Consulting</t>
  </si>
  <si>
    <t>KLA CORP</t>
  </si>
  <si>
    <t>US4824801009</t>
  </si>
  <si>
    <t>INTEL CORP</t>
  </si>
  <si>
    <t>US4581401001</t>
  </si>
  <si>
    <t>TEXAS INSTRUMENTS INC</t>
  </si>
  <si>
    <t>US8825081040</t>
  </si>
  <si>
    <t>SALESFORCE INC</t>
  </si>
  <si>
    <t>US79466L3024</t>
  </si>
  <si>
    <t>ANALOG DEVICES INC</t>
  </si>
  <si>
    <t>US0326541051</t>
  </si>
  <si>
    <t>AMPHENOL CORP</t>
  </si>
  <si>
    <t>US0320951017</t>
  </si>
  <si>
    <t>QUALCOMM INC</t>
  </si>
  <si>
    <t>US7475251036</t>
  </si>
  <si>
    <t>ARISTA NETWORKS INC.</t>
  </si>
  <si>
    <t>US0404132054</t>
  </si>
  <si>
    <t>ACCENTURE PLC</t>
  </si>
  <si>
    <t>IE00B4BNMY34</t>
  </si>
  <si>
    <t>INTUIT INC</t>
  </si>
  <si>
    <t>US4612021034</t>
  </si>
  <si>
    <t>PALO ALTO NETWORKS INC</t>
  </si>
  <si>
    <t>US6974351057</t>
  </si>
  <si>
    <t>SERVICENOW INC.</t>
  </si>
  <si>
    <t>US81762P1021</t>
  </si>
  <si>
    <t>CORNING INC</t>
  </si>
  <si>
    <t>US2193501051</t>
  </si>
  <si>
    <t>APPLOVIN CORP</t>
  </si>
  <si>
    <t>US03831W1080</t>
  </si>
  <si>
    <t>DELL TECHNOLOGIES INC</t>
  </si>
  <si>
    <t>US24703L2025</t>
  </si>
  <si>
    <t>ADOBE INC</t>
  </si>
  <si>
    <t>US00724F1012</t>
  </si>
  <si>
    <t>CROWDSTRIKE HOLDINGS INC</t>
  </si>
  <si>
    <t>US22788C1053</t>
  </si>
  <si>
    <t>WESTERN DIGITAL CORP</t>
  </si>
  <si>
    <t>US9581021055</t>
  </si>
  <si>
    <t>SANDISK CORP</t>
  </si>
  <si>
    <t>US80004C2008</t>
  </si>
  <si>
    <t>SEAGATE TECHNOLOGY HOLDINGS PLC</t>
  </si>
  <si>
    <t>IE00BKVD2N49</t>
  </si>
  <si>
    <t>SYNOPSYS INC</t>
  </si>
  <si>
    <t>US8716071076</t>
  </si>
  <si>
    <t>CADENCE DESIGN SYS INC</t>
  </si>
  <si>
    <t>US1273871087</t>
  </si>
  <si>
    <t>MOTOROLA SOLUTIONS INC</t>
  </si>
  <si>
    <t>US6200763075</t>
  </si>
  <si>
    <t>TE CONNECTIVITY PLC</t>
  </si>
  <si>
    <t>IE000IVNQZ81</t>
  </si>
  <si>
    <t>AUTODESK INC</t>
  </si>
  <si>
    <t>US0527691069</t>
  </si>
  <si>
    <t>MONOLITHIC POWER SYSTEM INC</t>
  </si>
  <si>
    <t>US6098391054</t>
  </si>
  <si>
    <t>FORTINET INC</t>
  </si>
  <si>
    <t>US34959E1091</t>
  </si>
  <si>
    <t>NXP SEMICONDUCTORS NV</t>
  </si>
  <si>
    <t>NL0009538784</t>
  </si>
  <si>
    <t>KEYSIGHT TECHNOLOGIES INC</t>
  </si>
  <si>
    <t>US49338L1035</t>
  </si>
  <si>
    <t>TERADYNE INC</t>
  </si>
  <si>
    <t>US8807701029</t>
  </si>
  <si>
    <t>IT Enabled Services</t>
  </si>
  <si>
    <t>DATADOG INC</t>
  </si>
  <si>
    <t>US23804L1035</t>
  </si>
  <si>
    <t>ROPER TECHNOLOGIES INC</t>
  </si>
  <si>
    <t>US7766961061</t>
  </si>
  <si>
    <t>MICROCHIP TECHNOLOGY INC</t>
  </si>
  <si>
    <t>US5950171042</t>
  </si>
  <si>
    <t>HEWLETT PACKARD ENTERPRISE CO</t>
  </si>
  <si>
    <t>US42824C1099</t>
  </si>
  <si>
    <t>WORKDAY INC</t>
  </si>
  <si>
    <t>US98138H1014</t>
  </si>
  <si>
    <t>COGNIZANT TECH SOLUTIONS</t>
  </si>
  <si>
    <t>US1924461023</t>
  </si>
  <si>
    <t>TELEDYNE TECHNOLOGIES INC</t>
  </si>
  <si>
    <t>US8793601050</t>
  </si>
  <si>
    <t>FAIR ISAAC CORP</t>
  </si>
  <si>
    <t>US3032501047</t>
  </si>
  <si>
    <t>Edelweiss Technology Fund</t>
  </si>
  <si>
    <t>PORTFOLIO STATEMENT OF EDELWEISS  EUROPE DYNAMIC EQUITY OFF-SHORE FUND AS ON MARCH 31, 2026</t>
  </si>
  <si>
    <t>(An open ended fund of fund scheme investing in JPMorgan Funds – Europe Dynamic Fund)</t>
  </si>
  <si>
    <t>JPMORGAN F-EUROPE DYNAM-I-A</t>
  </si>
  <si>
    <t>LU0248045857</t>
  </si>
  <si>
    <t>Edelweiss Europe Dynamic Equity Off-Shore Fund</t>
  </si>
  <si>
    <t>PORTFOLIO STATEMENT OF EDELWEISS  BANKING AND PSU DEBT FUND AS ON MARCH 31, 2026</t>
  </si>
  <si>
    <t>(An open ended debt scheme predominantly investing in Debt Instruments of Banks, Public Sector Undertakings, Public Financial Institutions and Municipal Bonds. A relatively high interest rate risk and relatively low credit risk.)</t>
  </si>
  <si>
    <t>7.74% PFC SR 172 NCD RED 29-01-2028**</t>
  </si>
  <si>
    <t>INE134E08JI0</t>
  </si>
  <si>
    <t>7.7% NABARD NCD SR 25A RED 30-09-2027**</t>
  </si>
  <si>
    <t>INE261F08EI9</t>
  </si>
  <si>
    <t>7.3274%HDB FIN SERV S234 04-08-28**</t>
  </si>
  <si>
    <t>INE756I07FJ9</t>
  </si>
  <si>
    <t>6.52% HUDCO NCD SR C RED 06-06-2028**</t>
  </si>
  <si>
    <t>INE031A08988</t>
  </si>
  <si>
    <t>8.41% HUDCO NCD GOI SERVICED 15-03-2029**</t>
  </si>
  <si>
    <t>INE031A08699</t>
  </si>
  <si>
    <t>8.13% NUCLEAR POWER CORP NCD 28-03-2029**</t>
  </si>
  <si>
    <t>INE206D08386</t>
  </si>
  <si>
    <t>8.79% INDIAN RAIL FIN NCD RED 04-05-2030**</t>
  </si>
  <si>
    <t>INE053F09GX2</t>
  </si>
  <si>
    <t>8.7% LIC HOUS FIN NCD RED 23-03-2029**</t>
  </si>
  <si>
    <t>INE115A07OB4</t>
  </si>
  <si>
    <t>6.48% GOVT OF INDIA RED 06-10-2035</t>
  </si>
  <si>
    <t>IN0020250091</t>
  </si>
  <si>
    <t>7.18% GOVT OF INDIA RED 14-08-2033</t>
  </si>
  <si>
    <t>IN0020230085</t>
  </si>
  <si>
    <t>6.58% KARNATAKA SDL RED 03-06-2030</t>
  </si>
  <si>
    <t>IN1920200053</t>
  </si>
  <si>
    <t>Edelweiss Banking and PSU Debt Fund</t>
  </si>
  <si>
    <t>Banking and PSU Fund</t>
  </si>
  <si>
    <t>Direct Plan - IDCW</t>
  </si>
  <si>
    <t>PORTFOLIO STATEMENT OF EDELWEISS CRISIL IBX 50:50 GILT PLUS SDL SHORT DURATION INDEX FUND AS ON MARCH 31, 2026</t>
  </si>
  <si>
    <t>(An open-ended debt Index Fund investing in the constituents of CRISIL IBX 50:50 Gilt Plus SDL Short Duration Index. A relatively high interest rate risk and relatively low credit risk.)</t>
  </si>
  <si>
    <t>7.32% GOVT OF INDIA RED 13-11-2030</t>
  </si>
  <si>
    <t>IN0020230135</t>
  </si>
  <si>
    <t>7.17% GOVT OF INDIA RED 17-04-2030</t>
  </si>
  <si>
    <t>IN0020230036</t>
  </si>
  <si>
    <t>7.59% KARNATAKA SDL 15-02-2027</t>
  </si>
  <si>
    <t>IN1920160091</t>
  </si>
  <si>
    <t>7.17% GUJARAT SDL RED 08-01-2030</t>
  </si>
  <si>
    <t>IN1520190183</t>
  </si>
  <si>
    <t>8.28% GUJARAT SDL RED 13-02-2029</t>
  </si>
  <si>
    <t>IN1520180283</t>
  </si>
  <si>
    <t>7.76% KARNATAKA SDL RED 13-12-2027</t>
  </si>
  <si>
    <t>IN1920170116</t>
  </si>
  <si>
    <t>7.59% GUJARAT SDL RED 15-02-2027</t>
  </si>
  <si>
    <t>IN1520160194</t>
  </si>
  <si>
    <t>7.2% GUJARAT SDL RED 14-06-2027</t>
  </si>
  <si>
    <t>IN1520170052</t>
  </si>
  <si>
    <t>In accordance with SEBI Circular no. SEBI/HO/IMD/PoD2/P/CIR/2024/183 dated December 13, 2024, Debt Index Replication Factor (DIRF) is 96.00%.</t>
  </si>
  <si>
    <t>EDELWEISS CRISIL IBX 50:50 GILT PLUS SDL SHORT DURATION INDEX FUND</t>
  </si>
  <si>
    <t>CRISIL IBX 50:50 GPS SHORT DURATION INDEX FUND</t>
  </si>
  <si>
    <t>Edelweiss CRISIL IBX 50-50 Gilt Plus SDL Short Duration Index Fund</t>
  </si>
  <si>
    <t>PORTFOLIO STATEMENT OF EDELWEISS NIFTY 100 QUALITY 30 INDEX FND AS ON MARCH 31, 2026</t>
  </si>
  <si>
    <t>(An open ended scheme replicating Nifty 100 Quality 30 Index)</t>
  </si>
  <si>
    <t>Edelweiss NIFTY 100 Quality 30 Index Fund</t>
  </si>
  <si>
    <t>PORTFOLIO STATEMENT OF EDELWEISS NIFTY LARGEMIDCAP 250 ETF AS ON MARCH 31, 2026</t>
  </si>
  <si>
    <t>(An open-ended exchange traded scheme replicating/tracking Nifty LargeMidcap 250 Total Return Index)</t>
  </si>
  <si>
    <t>Plan /option (Face Value 16)</t>
  </si>
  <si>
    <t>Edelweiss Nifty LargeMidcap 250 ETF</t>
  </si>
  <si>
    <t>PORTFOLIO STATEMENT OF EDELWEISS RECENTLY LISTED IPO FUND AS ON MARCH 31, 2026</t>
  </si>
  <si>
    <t>(An open ended equity scheme following investment theme of investing in recently listed 100 companies or upcoming Initial Public Offer (IPOs).)</t>
  </si>
  <si>
    <t>Atlanta Electricals Ltd.</t>
  </si>
  <si>
    <t>INE0Z4F01028</t>
  </si>
  <si>
    <t>Canara Robeco Asset Mgmt Co Ltd.</t>
  </si>
  <si>
    <t>INE218I01013</t>
  </si>
  <si>
    <t>Corona Remedies Ltd.</t>
  </si>
  <si>
    <t>INE02ZQ01018</t>
  </si>
  <si>
    <t>Rubicon Research Ltd.</t>
  </si>
  <si>
    <t>INE506V01022</t>
  </si>
  <si>
    <t>Sedemac Mechatronics Ltd.</t>
  </si>
  <si>
    <t>INE00XB01019</t>
  </si>
  <si>
    <t>Sudeep Pharma Ltd.</t>
  </si>
  <si>
    <t>INE0QPI01025</t>
  </si>
  <si>
    <t>Studds Accessories Ltd.</t>
  </si>
  <si>
    <t>INE00Q601028</t>
  </si>
  <si>
    <t>Aequs Ltd.</t>
  </si>
  <si>
    <t>INE947N01017</t>
  </si>
  <si>
    <t>Midwest Ltd.</t>
  </si>
  <si>
    <t>INE0XAD01024</t>
  </si>
  <si>
    <t>Omnitech Engineering Ltd.</t>
  </si>
  <si>
    <t>INE0UH301010</t>
  </si>
  <si>
    <t>GNG Electronics Ltd.</t>
  </si>
  <si>
    <t>INE18JU01028</t>
  </si>
  <si>
    <t>IT - Hardware</t>
  </si>
  <si>
    <t>Capillary Technologies India Ltd.</t>
  </si>
  <si>
    <t>INE0ILV01024</t>
  </si>
  <si>
    <t>Dr Agarwal's Health Care Ltd.</t>
  </si>
  <si>
    <t>INE943P01029</t>
  </si>
  <si>
    <t>Orkla India Ltd.</t>
  </si>
  <si>
    <t>INE16NZ01023</t>
  </si>
  <si>
    <t>Wework India Management Ltd.</t>
  </si>
  <si>
    <t>INE085001019</t>
  </si>
  <si>
    <t>Shadowfax Technologies Ltd.</t>
  </si>
  <si>
    <t>INE12UN01015</t>
  </si>
  <si>
    <t>Oswal Pumps Ltd.</t>
  </si>
  <si>
    <t>INE0BYP01024</t>
  </si>
  <si>
    <t>Smartworks Coworking Spaces Ltd.</t>
  </si>
  <si>
    <t>INE0NAZ01010</t>
  </si>
  <si>
    <t>All Time Plastics Ltd.</t>
  </si>
  <si>
    <t>INE0GV601021</t>
  </si>
  <si>
    <t>Fractal Analytics Ltd.</t>
  </si>
  <si>
    <t>INE212S01015</t>
  </si>
  <si>
    <t>Clean Max Enviro Energy Solutions Ltd.</t>
  </si>
  <si>
    <t>INE647U01026</t>
  </si>
  <si>
    <t>Ellenbarrie Industrial Gases Ltd.</t>
  </si>
  <si>
    <t>INE236E01022</t>
  </si>
  <si>
    <t>BlueStone Jewellery and Lifestyle Ltd.</t>
  </si>
  <si>
    <t>INE304W01038</t>
  </si>
  <si>
    <t>Vikram Solar Ltd.</t>
  </si>
  <si>
    <t>INE078V01014</t>
  </si>
  <si>
    <t>GK Energy Ltd</t>
  </si>
  <si>
    <t>INE1AG301022</t>
  </si>
  <si>
    <t>Seshaasai Technologies Ltd.</t>
  </si>
  <si>
    <t>INE04VU01023</t>
  </si>
  <si>
    <t>Unimech Aerospace And Manufacturing Ltd.</t>
  </si>
  <si>
    <t>INE0U3I01011</t>
  </si>
  <si>
    <t>Amagi Media Labs Ltd.</t>
  </si>
  <si>
    <t>INE121R01077</t>
  </si>
  <si>
    <t>NIFTY 28-Apr-2026</t>
  </si>
  <si>
    <t>INDEX FUTURES</t>
  </si>
  <si>
    <t>Edelweiss Recently Listed IPO Fund</t>
  </si>
  <si>
    <t>PORTFOLIO STATEMENT OF EDELWEISS  GREATER CHINA EQUITY OFF-SHORE FUND AS ON MARCH 31, 2026</t>
  </si>
  <si>
    <t>(An open ended fund of fund scheme investing in JPMorgan Funds – Greater China Fund)</t>
  </si>
  <si>
    <t>JPM GREATER CHINA-I-I2 USD</t>
  </si>
  <si>
    <t>LU1727356906</t>
  </si>
  <si>
    <t>JPM GREATER CHINA-I AC</t>
  </si>
  <si>
    <t>LU0248053877</t>
  </si>
  <si>
    <t>Edelweiss Greater China Equity Off-Shore Fund</t>
  </si>
  <si>
    <t>PORTFOLIO STATEMENT OF EDELWEISS MSCI INDIA DOMESTIC &amp; WORLD HEALTHCARE 45 INDEX AS ON MARCH 31, 2026</t>
  </si>
  <si>
    <t>(An Open-ended Equity Scheme replicating MSCI India Domestic &amp; World Healthcare 45 Index)</t>
  </si>
  <si>
    <t>ELI LILLY &amp; CO</t>
  </si>
  <si>
    <t>US5324571083</t>
  </si>
  <si>
    <t>Pharmaceuticals</t>
  </si>
  <si>
    <t>JOHNSON &amp; JOHNSON</t>
  </si>
  <si>
    <t>US4781601046</t>
  </si>
  <si>
    <t>ABBVIE INC</t>
  </si>
  <si>
    <t>US00287Y1091</t>
  </si>
  <si>
    <t>Biotechnology</t>
  </si>
  <si>
    <t>MERCK &amp; CO.INC</t>
  </si>
  <si>
    <t>US58933Y1055</t>
  </si>
  <si>
    <t>NOVARTIS AG</t>
  </si>
  <si>
    <t>US66987V1098</t>
  </si>
  <si>
    <t>AMGEN INC</t>
  </si>
  <si>
    <t>US0311621009</t>
  </si>
  <si>
    <t>THERMO FISHER SCIENTIFIC INC</t>
  </si>
  <si>
    <t>US8835561023</t>
  </si>
  <si>
    <t>Life Sciences Tools &amp; Services</t>
  </si>
  <si>
    <t>ABBOTT LABORATORIES</t>
  </si>
  <si>
    <t>US0028241000</t>
  </si>
  <si>
    <t>Health Care Equipment &amp; Supplies</t>
  </si>
  <si>
    <t>GILEAD SCIENCES INC</t>
  </si>
  <si>
    <t>US3755581036</t>
  </si>
  <si>
    <t>INTUITIVE SURGICAL INC</t>
  </si>
  <si>
    <t>US46120E6023</t>
  </si>
  <si>
    <t>DANAHER CORP</t>
  </si>
  <si>
    <t>US2358511028</t>
  </si>
  <si>
    <t>Novo Nordisk A/S</t>
  </si>
  <si>
    <t>US6701002056</t>
  </si>
  <si>
    <t>STRYKER CORP</t>
  </si>
  <si>
    <t>US8636671013</t>
  </si>
  <si>
    <t>VERTEX PHARMACEUTICALS INC</t>
  </si>
  <si>
    <t>US92532F1003</t>
  </si>
  <si>
    <t>MEDTRONIC PLC</t>
  </si>
  <si>
    <t>IE00BTN1Y115</t>
  </si>
  <si>
    <t>Regeneron Pharmaceuticals Inc</t>
  </si>
  <si>
    <t>US75886F1075</t>
  </si>
  <si>
    <t>BECTON DICKINSON AND CO</t>
  </si>
  <si>
    <t>US0758871091</t>
  </si>
  <si>
    <t>AGILENT TECHNOLOGIES INC</t>
  </si>
  <si>
    <t>US00846U1016</t>
  </si>
  <si>
    <t>IQVIA HOLDINGS INC</t>
  </si>
  <si>
    <t>US46266C1053</t>
  </si>
  <si>
    <t>WATERS CORP</t>
  </si>
  <si>
    <t>US9418481035</t>
  </si>
  <si>
    <t>Edelweiss MSCI India Domestic &amp; World Healthcare 45 Index Fund</t>
  </si>
  <si>
    <t>PORTFOLIO STATEMENT OF BHARAT BOND ETF – APRIL 2031 AS ON MARCH 31, 2026</t>
  </si>
  <si>
    <t>(An open ended Target Maturity Exchange Traded Bond Fund predominantly investing in constituents of Nifty BHARAT Bond Index - April 2031. A relatively high interest rate risk and relatively low credit risk.)</t>
  </si>
  <si>
    <t>6.41% IRFC NCD RED 11-04-2031**</t>
  </si>
  <si>
    <t>INE053F07CR7</t>
  </si>
  <si>
    <t>6.45% NABARD NCD RED 11-04-2031**</t>
  </si>
  <si>
    <t>INE261F08CJ1</t>
  </si>
  <si>
    <t>6.50% NHAI NCD RED 11-04-2031**</t>
  </si>
  <si>
    <t>INE906B07IE0</t>
  </si>
  <si>
    <t>6.80% NPCL NCD RED 21-03-2031**</t>
  </si>
  <si>
    <t>INE206D08477</t>
  </si>
  <si>
    <t>6.88% PFC LTD NCD RED 11-04-2031**</t>
  </si>
  <si>
    <t>INE134E08KY5</t>
  </si>
  <si>
    <t>6.90% REC LTD. NCD RED 31-03-2031**</t>
  </si>
  <si>
    <t>INE020B08DA7</t>
  </si>
  <si>
    <t>6.4% ONGC NCD RED 11-04-2031**</t>
  </si>
  <si>
    <t>INE213A08024</t>
  </si>
  <si>
    <t>6.63% HPCL NCD RED 11-04-2031**</t>
  </si>
  <si>
    <t>INE094A08093</t>
  </si>
  <si>
    <t>6.29% NTPC LTD NCD RED 11-04-2031**</t>
  </si>
  <si>
    <t>INE733E08155</t>
  </si>
  <si>
    <t>7.57% NHB NCD RED 09-01-2031**</t>
  </si>
  <si>
    <t>INE557F08FT4</t>
  </si>
  <si>
    <t>7.51% NATIONAL HOUSING BANK RED 04-04-31**</t>
  </si>
  <si>
    <t>INE557F08FX6</t>
  </si>
  <si>
    <t>6.65% FOOD CORP GOI GRNT NCD 23-10-2030**</t>
  </si>
  <si>
    <t>INE861G08076</t>
  </si>
  <si>
    <t>ICRA AAA(CE)</t>
  </si>
  <si>
    <t>6.28% POWER GRID CORP NCD 11-04-31**</t>
  </si>
  <si>
    <t>INE752E08650</t>
  </si>
  <si>
    <t>7.55% REC LTD. NCD RED 10-05-2030**</t>
  </si>
  <si>
    <t>INE020B08CU7</t>
  </si>
  <si>
    <t>7.05% PFC LTD NCD RED 09-08-2030**</t>
  </si>
  <si>
    <t>INE134E08KZ2</t>
  </si>
  <si>
    <t>7.82% PFC SR BS225 NCD RED 13-03-2031**</t>
  </si>
  <si>
    <t>INE134E08MG8</t>
  </si>
  <si>
    <t>6.80% REC LTD NCD RED 20-12-2030**</t>
  </si>
  <si>
    <t>INE020B08DE9</t>
  </si>
  <si>
    <t>7.35% NHAI NCD RED 26-04-2030**</t>
  </si>
  <si>
    <t>INE906B07HP8</t>
  </si>
  <si>
    <t>7.04% PFC LTD NCD RED 16-12-2030**</t>
  </si>
  <si>
    <t>INE134E08LC9</t>
  </si>
  <si>
    <t>6.90% REC LTD. NCD RED 31-01-2031**</t>
  </si>
  <si>
    <t>INE020B08DG4</t>
  </si>
  <si>
    <t>7.79% REC LTD. NCD RED 21-05-2030**</t>
  </si>
  <si>
    <t>INE020B08CW3</t>
  </si>
  <si>
    <t>7.75% PFC LTD NCD RED 11-06-2030**</t>
  </si>
  <si>
    <t>INE134E08KV1</t>
  </si>
  <si>
    <t>8.32% POWER GRID CORP NCD RED 23-12-2030**</t>
  </si>
  <si>
    <t>INE752E07NL7</t>
  </si>
  <si>
    <t>6.43% NTPC LTD NCD RED 27-01-2031**</t>
  </si>
  <si>
    <t>INE733E08171</t>
  </si>
  <si>
    <t>8.13% NUCLEAR POWER CORP NCD 28-03-2031**</t>
  </si>
  <si>
    <t>INE206D08402</t>
  </si>
  <si>
    <t>6.65% IRFC SR 190 NCD RED 20-05-2030**</t>
  </si>
  <si>
    <t>INE053F08502</t>
  </si>
  <si>
    <t>8.13% PGCIL NCD 25-04-2030 LIII K**</t>
  </si>
  <si>
    <t>INE752E07NW4</t>
  </si>
  <si>
    <t>9.35% POWER GRID CORP NCD RED 29-08-2029**</t>
  </si>
  <si>
    <t>INE752E07IZ7</t>
  </si>
  <si>
    <t>8.4% POWER GRID CORP NCD RED 27-05-2030**</t>
  </si>
  <si>
    <t>INE752E07MW6</t>
  </si>
  <si>
    <t>7.25% NPCIL NCD RED 15-12-2030 XXXIII D**</t>
  </si>
  <si>
    <t>INE206D08444</t>
  </si>
  <si>
    <t>7% POWER FIN CORP NCD RED 22-01-2031**</t>
  </si>
  <si>
    <t>INE134E07AN1</t>
  </si>
  <si>
    <t>9.35% POWER GRID NCD RED 29-08-2030**</t>
  </si>
  <si>
    <t>INE752E07JA8</t>
  </si>
  <si>
    <t>8.5% NHPC LTD NCD RED 14-07-2030**</t>
  </si>
  <si>
    <t>INE848E07906</t>
  </si>
  <si>
    <t>8.37% HUDCO NCD RED 23-03-2029**</t>
  </si>
  <si>
    <t>INE031A08707</t>
  </si>
  <si>
    <t>8.13% NPCIL NCD 28-03-2028 XXXII B**</t>
  </si>
  <si>
    <t>INE206D08378</t>
  </si>
  <si>
    <t>6.8% NHPC SR AB STRPP E NCD 24-04-2030**</t>
  </si>
  <si>
    <t>INE848E07BN4</t>
  </si>
  <si>
    <t>6.75% HUDCO NCD RED 29-05-2030**</t>
  </si>
  <si>
    <t>INE031A08806</t>
  </si>
  <si>
    <t>In accordance with SEBI Circular no. SEBI/HO/IMD/PoD2/P/CIR/2024/183 dated December 13, 2024, Debt Index Replication Factor (DIRF) is 68.22%.</t>
  </si>
  <si>
    <t>BHARAT Bond ETF - April 2031</t>
  </si>
  <si>
    <t>PORTFOLIO STATEMENT OF BHARAT BOND ETF – APRIL 2032 AS ON MARCH 31, 2026</t>
  </si>
  <si>
    <t>(An open ended Target Maturity Exchange Traded Bond Fund predominantly investing in constituents of Nifty BHARAT Bond Index - April 2032)</t>
  </si>
  <si>
    <t>6.74% NTPC LTD RED 14-04-2032**</t>
  </si>
  <si>
    <t>INE733E08205</t>
  </si>
  <si>
    <t>7.48% MANGALORE REF&amp;PET 14-04-2032**</t>
  </si>
  <si>
    <t>INE103A08050</t>
  </si>
  <si>
    <t>6.87% NHAI NCD RED 14-04-2032**</t>
  </si>
  <si>
    <t>INE906B07JA6</t>
  </si>
  <si>
    <t>6.87% IRFC NCD RED 14-04-2032**</t>
  </si>
  <si>
    <t>INE053F08163</t>
  </si>
  <si>
    <t>7.79% IOC NCD RED 12-04-2032**</t>
  </si>
  <si>
    <t>INE242A08528</t>
  </si>
  <si>
    <t>6.85% NABARD NCD RED 14-04-2032**</t>
  </si>
  <si>
    <t>INE261F08DL5</t>
  </si>
  <si>
    <t>7.81% HPCL NCD RED 13-04-2032**</t>
  </si>
  <si>
    <t>INE094A08119</t>
  </si>
  <si>
    <t>6.92% IRFC NCD SR 161 RED 29-08-2031**</t>
  </si>
  <si>
    <t>INE053F08122</t>
  </si>
  <si>
    <t>6.85% NLC INDIA RED 13-04-2032**</t>
  </si>
  <si>
    <t>INE589A08043</t>
  </si>
  <si>
    <t>7.2% NAT HSG BANK NCD RED 03-10-2031**</t>
  </si>
  <si>
    <t>INE557F08GB0</t>
  </si>
  <si>
    <t>7.82% PFC SR BS225 NCD RED 12-03-2032**</t>
  </si>
  <si>
    <t>INE134E08ME3</t>
  </si>
  <si>
    <t>7.35% NHB NCD RED 02-01-2032**</t>
  </si>
  <si>
    <t>INE557F08GD6</t>
  </si>
  <si>
    <t>6.89% IRFC NCD RED 18-07-2031**</t>
  </si>
  <si>
    <t>INE053F08106</t>
  </si>
  <si>
    <t>6.69% NTPC LTD NCD RED 12-09-2031**</t>
  </si>
  <si>
    <t>INE733E08197</t>
  </si>
  <si>
    <t>7.38% NABARD NCD RED 20-10-2031**</t>
  </si>
  <si>
    <t>INE261F08683</t>
  </si>
  <si>
    <t>8.12% EXIM BANK SR T02 NCD 25-04-2031**</t>
  </si>
  <si>
    <t>INE514E08FC4</t>
  </si>
  <si>
    <t>7.55% PGC SERIES LV NCD RED 21-09-2031**</t>
  </si>
  <si>
    <t>INE752E07OB6</t>
  </si>
  <si>
    <t>8.25% EXIM BANK SR T04 NCD 23-06-2031**</t>
  </si>
  <si>
    <t>INE514E08FE0</t>
  </si>
  <si>
    <t>8.13% PGCIL NCD 25-04-2031 LIII L**</t>
  </si>
  <si>
    <t>INE752E07NX2</t>
  </si>
  <si>
    <t>8.1% NTPC NCD RED 27-05-2031**</t>
  </si>
  <si>
    <t>INE733E07KD0</t>
  </si>
  <si>
    <t>7.16% NABARD NCD RED 12-01-2032**</t>
  </si>
  <si>
    <t>INE261F08725</t>
  </si>
  <si>
    <t>8.11% EXIM BANK SR T05 NCD R 11-07-2031**</t>
  </si>
  <si>
    <t>INE514E08FF7</t>
  </si>
  <si>
    <t>7.30% NABARD NCD RED 26-12-2031**</t>
  </si>
  <si>
    <t>INE261F08717</t>
  </si>
  <si>
    <t>7.02% EXIM BANK NCD RED SR T 25-11-2031**</t>
  </si>
  <si>
    <t>INE514E08FH3</t>
  </si>
  <si>
    <t>7.34% NABARD SRLTIF 1C NCD RED 13-01-32**</t>
  </si>
  <si>
    <t>INE261F08733</t>
  </si>
  <si>
    <t>8.17% NHPC LTD SR U-1 NCD 27-06-2031**</t>
  </si>
  <si>
    <t>INE848E07922</t>
  </si>
  <si>
    <t>8.24% NHPC LTD SER U NCD RED 27-06-2031**</t>
  </si>
  <si>
    <t>INE848E07914</t>
  </si>
  <si>
    <t>7.49% NTPC LTD NCD RED 07-11-2031**</t>
  </si>
  <si>
    <t>INE733E07KG3</t>
  </si>
  <si>
    <t>7.25% NPCIL NCD RED 15-12-2031 XXXIII E**</t>
  </si>
  <si>
    <t>INE206D08451</t>
  </si>
  <si>
    <t>In accordance with SEBI Circular no. SEBI/HO/IMD/PoD2/P/CIR/2024/183 dated December 13, 2024, Debt Index Replication Factor (DIRF) is 66.91%.</t>
  </si>
  <si>
    <t>BHARAT Bond ETF - April 2032</t>
  </si>
  <si>
    <t>PORTFOLIO STATEMENT OF EDELWEISS CRISIL IBX AAA FINANCIAL SERVICES BOND – JAN 2028 INDEX FUND AS ON MARCH 31, 2026</t>
  </si>
  <si>
    <t>(An open-ended target maturity debt Index Fund predominantly investing in the constituents of CRISIL IBX AAA Financial
Services – Jan 2028 Index. A relatively high-interest rate risk and relatively low credit risk.)</t>
  </si>
  <si>
    <t>8.3721% KOTAK MAH INVEST NCD R 20-08-27**</t>
  </si>
  <si>
    <t>INE975F07IS6</t>
  </si>
  <si>
    <t>8.29% AXIS FIN SR 01 NCD R 19-08-27**</t>
  </si>
  <si>
    <t>INE891K07978</t>
  </si>
  <si>
    <t>8.01% MAH &amp; MAH FIN SR RED 24-12-2027**</t>
  </si>
  <si>
    <t>INE774D07VG6</t>
  </si>
  <si>
    <t>7.712% TATA CAP HSG FIN SR D 14-01-2028**</t>
  </si>
  <si>
    <t>INE033L07IK9</t>
  </si>
  <si>
    <t>7.7951% BAJAJ FIN LTD NCD RED 10-12-2027**</t>
  </si>
  <si>
    <t>INE296A07TF2</t>
  </si>
  <si>
    <t>7.98% BAJAJ HOUSING FIN NCD RED 18-11-27**</t>
  </si>
  <si>
    <t>INE377Y07383</t>
  </si>
  <si>
    <t>7.70% RECL NCD SR156 RED 10-12-2027**</t>
  </si>
  <si>
    <t>INE020B08AQ9</t>
  </si>
  <si>
    <t>7.62% NABARD NCD SR 23I RED 31-01-2028**</t>
  </si>
  <si>
    <t>INE261F08DV4</t>
  </si>
  <si>
    <t>7.68% TATA CAPITAL LTD NCD 07-09-2027**</t>
  </si>
  <si>
    <t>INE306N07NA6</t>
  </si>
  <si>
    <t>In accordance with SEBI Circular no. SEBI/HO/IMD/PoD2/P/CIR/2024/183 dated December 13, 2024, Debt Index Replication Factor (DIRF) is 67.67%.</t>
  </si>
  <si>
    <t>EDELWEISS CRISIL IBX AAA FINANCIAL SERVICES BOND – JAN 2028 INDEX FUND</t>
  </si>
  <si>
    <t>CRISIL IBX AAA Financial Services Bond – Jan 2028 Index</t>
  </si>
  <si>
    <t>Edelweiss CRISIL-IBX AAA Financial Services Bond– Jan 2028 Index Fund</t>
  </si>
  <si>
    <t>PORTFOLIO STATEMENT OF EDELWEISS LOW DURATION FUND AS ON MARCH 31, 2026</t>
  </si>
  <si>
    <t>(An open-ended low duration debt scheme investing in debt and money market instruments such that the Macaulay duration of the portfolio is between 6 - 12 months. A relatively high interest rate risk and moderate credit risk</t>
  </si>
  <si>
    <t>7.74% HPCL NCD RED 02-03-2028**</t>
  </si>
  <si>
    <t>INE094A08150</t>
  </si>
  <si>
    <t>7.123% TATA CAP HSG FI SR B R 21-07-2027**</t>
  </si>
  <si>
    <t>INE033L07IO1</t>
  </si>
  <si>
    <t>6.6%REC LTD SR 250A NCD 30-06-27**</t>
  </si>
  <si>
    <t>INE020B08FZ9</t>
  </si>
  <si>
    <t>8.05% MUTHOOT FIN SR 44A OP 1 25-11-27**</t>
  </si>
  <si>
    <t>INE414G07JQ6</t>
  </si>
  <si>
    <t>CRISIL AA+</t>
  </si>
  <si>
    <t>8.95% NUVAMA WEALTH FIN LTD NCD 19-05-28**</t>
  </si>
  <si>
    <t>INE918K07QF6</t>
  </si>
  <si>
    <t>CARE AA</t>
  </si>
  <si>
    <t>8.75% 360 ONEPRIME LTD R 07-10-27**</t>
  </si>
  <si>
    <t>INE248U07GC5</t>
  </si>
  <si>
    <t>ICRA AA</t>
  </si>
  <si>
    <t>8.08% MAHARASHTRA SDL RED 15-06-2026</t>
  </si>
  <si>
    <t>IN2220160013</t>
  </si>
  <si>
    <t>182 DAYS TBILL RED 28-05-2026</t>
  </si>
  <si>
    <t>IN002025Y354</t>
  </si>
  <si>
    <t>182 DAYS TBILL RED 13-08-2026</t>
  </si>
  <si>
    <t>IN002025Y453</t>
  </si>
  <si>
    <t>PUNJAB NATIONAL BANK CD 15-12-26#**</t>
  </si>
  <si>
    <t>INE160A16TZ9</t>
  </si>
  <si>
    <t>HDFC BANK CD RED 11-09-2026#**</t>
  </si>
  <si>
    <t>INE040A16HN4</t>
  </si>
  <si>
    <t>SIDBI CD RED 10-11-2026#**</t>
  </si>
  <si>
    <t>INE556F16BR2</t>
  </si>
  <si>
    <t>BANK OF BARODA CD RED 06-01-2027#**</t>
  </si>
  <si>
    <t>INE028A16KX2</t>
  </si>
  <si>
    <t>ICICI BANK CD RED 27-01-2027#**</t>
  </si>
  <si>
    <t>INE090AD6279</t>
  </si>
  <si>
    <t>CANARA BANK CD RED 02-02-2027#**</t>
  </si>
  <si>
    <t>INE476A16G44</t>
  </si>
  <si>
    <t>BANK OF BARODA CD RED 04-12-26#**</t>
  </si>
  <si>
    <t>INE028A16KO1</t>
  </si>
  <si>
    <t>Edelweiss Low Duration Fund</t>
  </si>
  <si>
    <t>Low Duration Fund</t>
  </si>
  <si>
    <t>As on (Date)</t>
  </si>
  <si>
    <t>PORTFOLIO STATEMENT OF EDELWEISS BUSINESS CYCLE FUND AS ON MARCH 31, 2026</t>
  </si>
  <si>
    <t>(An open-ended equity scheme following business cycle-based investing theme)</t>
  </si>
  <si>
    <t>Muthoot Finance Ltd.28/04/2026</t>
  </si>
  <si>
    <t>Ashok Leyland Ltd.28/04/2026</t>
  </si>
  <si>
    <t>Polycab India Ltd.28/04/2026</t>
  </si>
  <si>
    <t>Union Bank of India28/04/2026</t>
  </si>
  <si>
    <t>Edelweiss Business Cycle Fund</t>
  </si>
  <si>
    <t>PORTFOLIO STATEMENT OF EDELWEISS LARGE CAP FUND AS ON MARCH 31, 2026</t>
  </si>
  <si>
    <t>(An open ended equity scheme predominantly investing in large cap stocks)</t>
  </si>
  <si>
    <t>BANKNIFTY 28-Apr-2026</t>
  </si>
  <si>
    <t>HCL Technologies Ltd.28/04/2026</t>
  </si>
  <si>
    <t>Plan C - Growth option</t>
  </si>
  <si>
    <t>Plan C - IDCW option</t>
  </si>
  <si>
    <t>Edelweiss Large Cap Fund</t>
  </si>
  <si>
    <t>PORTFOLIO STATEMENT OF EDELWEISS NIFTY500 MULTICAP MOMENTUM QUALITY 50 ETF AS ON MARCH 31, 2026</t>
  </si>
  <si>
    <t>(An open-ended exchange traded scheme replicating/tracking Nifty500 Multicap Momentum Quality 50 Total Return Index)</t>
  </si>
  <si>
    <t>Edelweiss Nifty500 Multicap Momentum Quality 50 ETF</t>
  </si>
  <si>
    <t>PORTFOLIO STATEMENT OF EDELWEISS  US TECHNOLOGY EQUITY FOF AS ON MARCH 31, 2026</t>
  </si>
  <si>
    <t>(An open ended fund of fund scheme investing in JPMorgan Funds – US Technology Fund)</t>
  </si>
  <si>
    <t>JPMORGAN F-US TECHNOLOGY-I A</t>
  </si>
  <si>
    <t>LU0248060906</t>
  </si>
  <si>
    <t>Edelweiss US Technology Equity Fund of Fund</t>
  </si>
  <si>
    <t>PORTFOLIO STATEMENT OF ALTIVA HYBRID LONG-SHORT FUND AS ON MARCH 31, 2026</t>
  </si>
  <si>
    <t>(An interval investment strategy investing in equity and debt securities, including limited short exposure in equity and debt through derivatives)</t>
  </si>
  <si>
    <t>INDIGRID INFRASTRUCTURE TRUST</t>
  </si>
  <si>
    <t>INE219X23014</t>
  </si>
  <si>
    <t>Cigniti Technologies Ltd.</t>
  </si>
  <si>
    <t>INE675C01017</t>
  </si>
  <si>
    <t>CAPITAL INFRA TRUST</t>
  </si>
  <si>
    <t>INE0Z8Z23013</t>
  </si>
  <si>
    <t>Restaurant Brands Asia Ltd.</t>
  </si>
  <si>
    <t>INE07T201019</t>
  </si>
  <si>
    <t>TVS Motor Company Ltd. ( PREF SHARE )</t>
  </si>
  <si>
    <t>KNOWLEDGE REALTY TRUST</t>
  </si>
  <si>
    <t>INE1JAR25012</t>
  </si>
  <si>
    <t>(B)Index / Stock Option</t>
  </si>
  <si>
    <t xml:space="preserve">PUT MUTHOOTFIN 28-Apr-2026 </t>
  </si>
  <si>
    <t>SHARE OPTIONS</t>
  </si>
  <si>
    <t xml:space="preserve">CALL M&amp;M 28-Apr-2026 </t>
  </si>
  <si>
    <t xml:space="preserve">CALL CDSL 28-Apr-2026 </t>
  </si>
  <si>
    <t xml:space="preserve">CALL TATAELXSI 28-Apr-2026 </t>
  </si>
  <si>
    <t xml:space="preserve">CALL ITC 28-Apr-2026 </t>
  </si>
  <si>
    <t xml:space="preserve">CALL LTF 28-Apr-2026 </t>
  </si>
  <si>
    <t xml:space="preserve">CALL NUVAMA 28-Apr-2026 </t>
  </si>
  <si>
    <t xml:space="preserve">PUT MCX 28-Apr-2026 </t>
  </si>
  <si>
    <t xml:space="preserve">PUT CUMMINSIND 28-Apr-2026 </t>
  </si>
  <si>
    <t xml:space="preserve">CALL CIPLA 28-Apr-2026 </t>
  </si>
  <si>
    <t xml:space="preserve">CALL EXIDEIND 28-Apr-2026 </t>
  </si>
  <si>
    <t xml:space="preserve">CALL BDL 28-Apr-2026 </t>
  </si>
  <si>
    <t xml:space="preserve">PUT IDEA 28-Apr-2026 </t>
  </si>
  <si>
    <t xml:space="preserve">CALL SRF 28-Apr-2026 </t>
  </si>
  <si>
    <t xml:space="preserve">CALL UPL 28-Apr-2026 </t>
  </si>
  <si>
    <t xml:space="preserve">CALL HDFCLIFE 28-Apr-2026 </t>
  </si>
  <si>
    <t xml:space="preserve">CALL AXISBANK 28-Apr-2026 </t>
  </si>
  <si>
    <t xml:space="preserve">CALL ASHOKLEY 28-Apr-2026 </t>
  </si>
  <si>
    <t xml:space="preserve">PUT BSE 28-Apr-2026 </t>
  </si>
  <si>
    <t xml:space="preserve">CALL BAJAJ-AUTO 28-Apr-2026 </t>
  </si>
  <si>
    <t xml:space="preserve">CALL HDFCAMC 28-Apr-2026 </t>
  </si>
  <si>
    <t xml:space="preserve">CALL VBL 28-Apr-2026 </t>
  </si>
  <si>
    <t xml:space="preserve">CALL PAYTM 28-Apr-2026 </t>
  </si>
  <si>
    <t xml:space="preserve">CALL AUBANK 28-Apr-2026 </t>
  </si>
  <si>
    <t xml:space="preserve">CALL SWIGGY 28-Apr-2026 </t>
  </si>
  <si>
    <t xml:space="preserve">CALL TITAN 28-Apr-2026 </t>
  </si>
  <si>
    <t xml:space="preserve">CALL JIOFIN 28-Apr-2026 </t>
  </si>
  <si>
    <t xml:space="preserve">CALL ICICIBANK 28-Apr-2026 </t>
  </si>
  <si>
    <t xml:space="preserve">CALL MPHASIS 28-Apr-2026 </t>
  </si>
  <si>
    <t xml:space="preserve">CALL DABUR 28-Apr-2026 </t>
  </si>
  <si>
    <t xml:space="preserve">CALL HDFCBANK 28-Apr-2026 </t>
  </si>
  <si>
    <t xml:space="preserve">CALL CHOLAFIN 28-Apr-2026 </t>
  </si>
  <si>
    <t xml:space="preserve">CALL TMPV 28-Apr-2026 </t>
  </si>
  <si>
    <t xml:space="preserve">CALL ETERNAL 28-Apr-2026 </t>
  </si>
  <si>
    <t xml:space="preserve">CALL UNIONBANK 28-Apr-2026 </t>
  </si>
  <si>
    <t xml:space="preserve">CALL TATASTEEL 28-Apr-2026 </t>
  </si>
  <si>
    <t xml:space="preserve">CALL CUMMINSIND 28-Apr-2026 </t>
  </si>
  <si>
    <t xml:space="preserve">CALL GODREJPROP 28-Apr-2026 </t>
  </si>
  <si>
    <t xml:space="preserve">CALL INDUSTOWER 28-Apr-2026 </t>
  </si>
  <si>
    <t xml:space="preserve">CALL PFC 28-Apr-2026 </t>
  </si>
  <si>
    <t xml:space="preserve">CALL DIXON 28-Apr-2026 </t>
  </si>
  <si>
    <t xml:space="preserve">CALL FEDERALBNK 28-Apr-2026 </t>
  </si>
  <si>
    <t xml:space="preserve">CALL BANDHANBNK 28-Apr-2026 </t>
  </si>
  <si>
    <t xml:space="preserve">CALL FORTIS 28-Apr-2026 </t>
  </si>
  <si>
    <t xml:space="preserve">PUT MANAPPURAM 28-Apr-2026 </t>
  </si>
  <si>
    <t xml:space="preserve">CALL BHARTIARTL 28-Apr-2026 </t>
  </si>
  <si>
    <t xml:space="preserve">CALL MARUTI 28-Apr-2026 </t>
  </si>
  <si>
    <t xml:space="preserve">PUT RBLBANK 28-Apr-2026 </t>
  </si>
  <si>
    <t xml:space="preserve">CALL LAURUSLABS 28-Apr-2026 </t>
  </si>
  <si>
    <t xml:space="preserve">CALL MAZDOCK 28-Apr-2026 </t>
  </si>
  <si>
    <t xml:space="preserve">CALL BPCL 28-Apr-2026 </t>
  </si>
  <si>
    <t xml:space="preserve">CALL BIOCON 28-Apr-2026 </t>
  </si>
  <si>
    <t xml:space="preserve">CALL POWERGRID 28-Apr-2026 </t>
  </si>
  <si>
    <t xml:space="preserve">CALL RELIANCE 28-Apr-2026 </t>
  </si>
  <si>
    <t xml:space="preserve">CALL COFORGE 28-Apr-2026 </t>
  </si>
  <si>
    <t xml:space="preserve">CALL AUROPHARMA 28-Apr-2026 </t>
  </si>
  <si>
    <t xml:space="preserve">CALL OIL 28-Apr-2026 </t>
  </si>
  <si>
    <t xml:space="preserve">CALL INFY 28-Apr-2026 </t>
  </si>
  <si>
    <t xml:space="preserve">CALL PERSISTENT 28-Apr-2026 </t>
  </si>
  <si>
    <t xml:space="preserve">CALL RBLBANK 28-Apr-2026 </t>
  </si>
  <si>
    <t xml:space="preserve">CALL POLYCAB 28-Apr-2026 </t>
  </si>
  <si>
    <t xml:space="preserve">CALL SHRIRAMFIN 28-Apr-2026 </t>
  </si>
  <si>
    <t xml:space="preserve">CALL IDFCFIRSTB 28-Apr-2026 </t>
  </si>
  <si>
    <t xml:space="preserve">CALL NIFTY 07-Apr-2026 </t>
  </si>
  <si>
    <t>INDEX OPTIONS</t>
  </si>
  <si>
    <t xml:space="preserve">CALL IDEA 28-Apr-2026 </t>
  </si>
  <si>
    <t xml:space="preserve">CALL BHEL 28-Apr-2026 </t>
  </si>
  <si>
    <t xml:space="preserve">CALL MUTHOOTFIN 28-Apr-2026 </t>
  </si>
  <si>
    <t xml:space="preserve">CALL MANAPPURAM 28-Apr-2026 </t>
  </si>
  <si>
    <t xml:space="preserve">CALL VEDL 28-Apr-2026 </t>
  </si>
  <si>
    <t xml:space="preserve">CALL BSE 28-Apr-2026 </t>
  </si>
  <si>
    <t xml:space="preserve">CALL GLENMARK 28-Apr-2026 </t>
  </si>
  <si>
    <t xml:space="preserve">CALL MCX 28-Apr-2026 </t>
  </si>
  <si>
    <t>Bajaj Auto Ltd.28/04/2026</t>
  </si>
  <si>
    <t>Dixon Technologies (India) Ltd.#28/04/2026</t>
  </si>
  <si>
    <t>InterGlobe Aviation Ltd.28/04/2026</t>
  </si>
  <si>
    <t>Persistent Systems Ltd.28/04/2026</t>
  </si>
  <si>
    <t>Oil India Ltd.28/04/2026</t>
  </si>
  <si>
    <t>L&amp;T Finance Ltd.28/04/2026</t>
  </si>
  <si>
    <t>Central Depository Services (I) Ltd.28/04/2026</t>
  </si>
  <si>
    <t>Cummins India Ltd.#28/04/2026</t>
  </si>
  <si>
    <t>Adani Ports &amp; Special Economic Zone Ltd.#28/04/2026</t>
  </si>
  <si>
    <t>Sammaan Capital Ltd.28/04/2026</t>
  </si>
  <si>
    <t>Adani Green Energy Ltd.28/04/2026</t>
  </si>
  <si>
    <t>Biocon Ltd.28/04/2026</t>
  </si>
  <si>
    <t>Multi Commodity Exchange Of India Ltd.28/04/2026</t>
  </si>
  <si>
    <t>IDFC First Bank Ltd.28/04/2026</t>
  </si>
  <si>
    <t>Adani Enterprises Ltd.#28/04/2026</t>
  </si>
  <si>
    <t>Coforge Ltd.#28/04/2026</t>
  </si>
  <si>
    <t>HDFC Bank Ltd.#28/04/2026</t>
  </si>
  <si>
    <t>JSW KALI STEEL ZCB24-03-31 1ST P/C230329**</t>
  </si>
  <si>
    <t>INE2QI808033</t>
  </si>
  <si>
    <t>CRISIL AA</t>
  </si>
  <si>
    <t>7.60% TORRENT PHARMA SR2 NCD R 19-01-29**</t>
  </si>
  <si>
    <t>INE685A07157</t>
  </si>
  <si>
    <t>ICRA AA+</t>
  </si>
  <si>
    <t>8.75% PIRAMAL FINANCE LTD 29-10-27**</t>
  </si>
  <si>
    <t>INE202B07JW4</t>
  </si>
  <si>
    <t>8.9188% NUVAMA WEALTH FI 13-07-28**</t>
  </si>
  <si>
    <t>INE918K07QK6</t>
  </si>
  <si>
    <t>JTPM METAL TRAD R30-04-30 P/C 29-09-28**</t>
  </si>
  <si>
    <t>INE02PE08036</t>
  </si>
  <si>
    <t>JUBILANT BEVERAGES LTD ZCB R 31-05-2028**</t>
  </si>
  <si>
    <t>INE1D4O08012</t>
  </si>
  <si>
    <t>8.37% CREDILA FIN SERV SR B NCD 15-03-28**</t>
  </si>
  <si>
    <t>INE539K07338</t>
  </si>
  <si>
    <t>6.52% REC LTD 248A NCD RED 31-01-28**</t>
  </si>
  <si>
    <t>INE020B08FW6</t>
  </si>
  <si>
    <t>8.86% 360 ONE PRIME NCD 01-12-28**</t>
  </si>
  <si>
    <t>INE248U07GE1</t>
  </si>
  <si>
    <t>8.95% 360 ONE PRIME NCD 04-06-27**</t>
  </si>
  <si>
    <t>INE248U07FW5</t>
  </si>
  <si>
    <t>9.0704% NUVAMA WEALT&amp;INV NCD R 23-05-28**</t>
  </si>
  <si>
    <t>INE523L07AQ3</t>
  </si>
  <si>
    <t>6.61%POWER FIN CO SR250A NCD RED15-07-28**</t>
  </si>
  <si>
    <t>INE134E08NS1</t>
  </si>
  <si>
    <t>8.25% CREDILA FINA SERV SR A NCD 29-3-28**</t>
  </si>
  <si>
    <t>INE539K07254</t>
  </si>
  <si>
    <t>182 DAYS TBILL RED 21-05-2026</t>
  </si>
  <si>
    <t>IN002025Y347</t>
  </si>
  <si>
    <t>182 DAYS TBILL RED 16-04-2026</t>
  </si>
  <si>
    <t>IN002025Y297</t>
  </si>
  <si>
    <t>PORTFOLIO STATEMENT OF BHARAT BOND FOF – APRIL 2032 AS ON MARCH 31, 2026</t>
  </si>
  <si>
    <t>(An open-ended Target Maturity fund of funds scheme investing in units of BHARAT Bond ETF – April 2032)</t>
  </si>
  <si>
    <t>BHARAT BOND ETF–APRIL 2032-GROWTH</t>
  </si>
  <si>
    <t>INF754K01OB1</t>
  </si>
  <si>
    <t>BHARAT Bond FOF - April 2032</t>
  </si>
  <si>
    <t>Bharat Bond ETF FOF – April 2032</t>
  </si>
  <si>
    <t>PORTFOLIO STATEMENT OF EDEL NIFTY ALPHA LOW VOLATILITY 30 INDEX FUND AS ON MARCH 31, 2026</t>
  </si>
  <si>
    <t>(An Open-ended Scheme replicating Nifty Alpha Low Volatility 30 Index.)</t>
  </si>
  <si>
    <t>Edelweiss Nifty Alpha Low Volatility 30 Index Fund</t>
  </si>
  <si>
    <t>PORTFOLIO STATEMENT OF EDELWEISS ARBITRAGE FUND AS ON MARCH 31, 2026</t>
  </si>
  <si>
    <t>(An open ended scheme investing in arbitrage opportunities)</t>
  </si>
  <si>
    <t>Trent Ltd.28/04/2026</t>
  </si>
  <si>
    <t>NHPC Ltd.28/04/2026</t>
  </si>
  <si>
    <t>Dalmia Bharat Ltd.28/04/2026</t>
  </si>
  <si>
    <t>Bajaj Finserv Ltd.26/05/2026</t>
  </si>
  <si>
    <t>Hindustan Aeronautics Ltd.26/05/2026</t>
  </si>
  <si>
    <t>Titan Company Ltd.26/05/2026</t>
  </si>
  <si>
    <t>Tata Motors Passenger Vehicles Ltd.28/04/2026</t>
  </si>
  <si>
    <t>Colgate Palmolive (India) Ltd.28/04/2026</t>
  </si>
  <si>
    <t>One 97 Communications Ltd.26/05/2026</t>
  </si>
  <si>
    <t>Bank of Baroda26/05/2026</t>
  </si>
  <si>
    <t>Tube Investments Of India Ltd.28/04/2026</t>
  </si>
  <si>
    <t>Hindustan Unilever Ltd.26/05/2026</t>
  </si>
  <si>
    <t>Bajaj Finance Ltd.26/05/2026</t>
  </si>
  <si>
    <t>Kotak Mahindra Bank Ltd.26/05/2026</t>
  </si>
  <si>
    <t>Aditya Birla Capital Ltd.28/04/2026</t>
  </si>
  <si>
    <t>Sun Pharmaceutical Industries Ltd.26/05/2026</t>
  </si>
  <si>
    <t>Canara Bank26/05/2026</t>
  </si>
  <si>
    <t>Asian Paints Ltd.26/05/2026</t>
  </si>
  <si>
    <t>HDFC Life Insurance Company Ltd.26/05/2026</t>
  </si>
  <si>
    <t>Tata Motors Passenger Vehicles Ltd.26/05/2026</t>
  </si>
  <si>
    <t>Jio Financial Services Ltd.26/05/2026</t>
  </si>
  <si>
    <t>Tata Technologies Ltd.28/04/2026</t>
  </si>
  <si>
    <t>Coal India Ltd.28/04/2026</t>
  </si>
  <si>
    <t>Bajaj Holdings &amp; Investment Ltd.28/04/2026</t>
  </si>
  <si>
    <t>Lupin Ltd.28/04/2026</t>
  </si>
  <si>
    <t>Computer Age Management Services Ltd.28/04/2026</t>
  </si>
  <si>
    <t>Mankind Pharma Ltd.28/04/2026</t>
  </si>
  <si>
    <t>Power Grid Corporation of India Ltd.28/04/2026</t>
  </si>
  <si>
    <t>Cipla Ltd.28/04/2026</t>
  </si>
  <si>
    <t>Info Edge (India) Ltd.28/04/2026</t>
  </si>
  <si>
    <t>Samvardhana Motherson International Ltd.28/04/2026</t>
  </si>
  <si>
    <t>VARUN BEVERAGES LIMITED28/04/2026</t>
  </si>
  <si>
    <t>Alkem Laboratories Ltd.28/04/2026</t>
  </si>
  <si>
    <t>Torrent Pharmaceuticals Ltd.28/04/2026</t>
  </si>
  <si>
    <t>The Phoenix Mills Ltd.28/04/2026</t>
  </si>
  <si>
    <t>Indian Energy Exchange Ltd.28/04/2026</t>
  </si>
  <si>
    <t>Tata Consultancy Services Ltd.26/05/2026</t>
  </si>
  <si>
    <t>SBI Life Insurance Company Ltd.28/04/2026</t>
  </si>
  <si>
    <t>Bosch Ltd.28/04/2026</t>
  </si>
  <si>
    <t>CG Power and Industrial Solutions Ltd.28/04/2026</t>
  </si>
  <si>
    <t>Jindal Steel Ltd.28/04/2026</t>
  </si>
  <si>
    <t>360 One Wam Ltd.28/04/2026</t>
  </si>
  <si>
    <t>Zydus Lifesciences Ltd.28/04/2026</t>
  </si>
  <si>
    <t>Power Finance Corporation Ltd.28/04/2026</t>
  </si>
  <si>
    <t>Waaree Energies Ltd.28/04/2026</t>
  </si>
  <si>
    <t>Dr. Reddy's Laboratories Ltd.28/04/2026</t>
  </si>
  <si>
    <t>ICICI Lombard General Insurance Co. Ltd.28/04/2026</t>
  </si>
  <si>
    <t>Solar Industries India Ltd.28/04/2026</t>
  </si>
  <si>
    <t>Page Industries Ltd.28/04/2026</t>
  </si>
  <si>
    <t>One 97 Communications Ltd.28/04/2026</t>
  </si>
  <si>
    <t>Mphasis Ltd.28/04/2026</t>
  </si>
  <si>
    <t>APL Apollo Tubes Ltd.28/04/2026</t>
  </si>
  <si>
    <t>Bank of India28/04/2026</t>
  </si>
  <si>
    <t>Hero MotoCorp Ltd.28/04/2026</t>
  </si>
  <si>
    <t>Ambuja Cements Ltd.28/04/2026</t>
  </si>
  <si>
    <t>FSN E-Commerce Ventures Ltd.28/04/2026</t>
  </si>
  <si>
    <t>Coforge Ltd.28/04/2026</t>
  </si>
  <si>
    <t>Tata Consultancy Services Ltd.28/04/2026</t>
  </si>
  <si>
    <t>Godrej Properties Ltd.28/04/2026</t>
  </si>
  <si>
    <t>Torrent Power Ltd.28/04/2026</t>
  </si>
  <si>
    <t>Hindustan Unilever Ltd.28/04/2026</t>
  </si>
  <si>
    <t>United Spirits Ltd.28/04/2026</t>
  </si>
  <si>
    <t>UNO Minda Ltd.28/04/2026</t>
  </si>
  <si>
    <t>Bajaj Finserv Ltd.28/04/2026</t>
  </si>
  <si>
    <t>Cholamandalam Investment &amp; Finance Company Ltd.28/04/2026</t>
  </si>
  <si>
    <t>PNB Housing Finance Ltd.28/04/2026</t>
  </si>
  <si>
    <t>National Buildings Construction Corporation Ltd.28/04/2026</t>
  </si>
  <si>
    <t>Suzlon Energy Ltd.28/04/2026</t>
  </si>
  <si>
    <t>Hitachi Energy India Ltd.28/04/2026</t>
  </si>
  <si>
    <t>GMR Airports Ltd.28/04/2026</t>
  </si>
  <si>
    <t>KPIT Technologies Ltd.28/04/2026</t>
  </si>
  <si>
    <t>AU Small Finance Bank Ltd.28/04/2026</t>
  </si>
  <si>
    <t>Tata Power Company Ltd.28/04/2026</t>
  </si>
  <si>
    <t>JSW Steel Ltd.26/05/2026</t>
  </si>
  <si>
    <t>Havells India Ltd.28/04/2026</t>
  </si>
  <si>
    <t>Eicher Motors Ltd.28/04/2026</t>
  </si>
  <si>
    <t>Sona BLW Precision Forgings Ltd.28/04/2026</t>
  </si>
  <si>
    <t>Larsen &amp; Toubro Ltd.26/05/2026</t>
  </si>
  <si>
    <t>Godrej Consumer Products Ltd.28/04/2026</t>
  </si>
  <si>
    <t>Ambuja Cements Ltd.26/05/2026</t>
  </si>
  <si>
    <t>HDFC Bank Ltd.26/05/2026</t>
  </si>
  <si>
    <t>Bharat Heavy Electricals Ltd.28/04/2026</t>
  </si>
  <si>
    <t>Container Corporation Of India Ltd.28/04/2026</t>
  </si>
  <si>
    <t>Patanjali Foods Ltd.28/04/2026</t>
  </si>
  <si>
    <t>Asian Paints Ltd.28/04/2026</t>
  </si>
  <si>
    <t>REC Ltd.26/05/2026</t>
  </si>
  <si>
    <t>Kalyan Jewellers India Ltd.28/04/2026</t>
  </si>
  <si>
    <t>Oil &amp; Natural Gas Corporation Ltd.28/04/2026</t>
  </si>
  <si>
    <t>Housing &amp; Urban Development Corp Ltd.28/04/2026</t>
  </si>
  <si>
    <t>HDFC Life Insurance Company Ltd.28/04/2026</t>
  </si>
  <si>
    <t>IndusInd Bank Ltd.28/04/2026</t>
  </si>
  <si>
    <t>Sun Pharmaceutical Industries Ltd.28/04/2026</t>
  </si>
  <si>
    <t>The Indian Hotels Company Ltd.28/04/2026</t>
  </si>
  <si>
    <t>Apollo Hospitals Enterprise Ltd.28/04/2026</t>
  </si>
  <si>
    <t>Max Financial Services Ltd.28/04/2026</t>
  </si>
  <si>
    <t>Bandhan Bank Ltd.28/04/2026</t>
  </si>
  <si>
    <t>NTPC Ltd.28/04/2026</t>
  </si>
  <si>
    <t>Reliance Industries Ltd.26/05/2026</t>
  </si>
  <si>
    <t>Hindustan Zinc Ltd.28/04/2026</t>
  </si>
  <si>
    <t>ICICI Prudential Life Insurance Co Ltd.28/04/2026</t>
  </si>
  <si>
    <t>Indian Oil Corporation Ltd.28/04/2026</t>
  </si>
  <si>
    <t>JSW Energy Ltd.28/04/2026</t>
  </si>
  <si>
    <t>Laurus Labs Ltd.28/04/2026</t>
  </si>
  <si>
    <t>Mazagon Dock Shipbuilders Ltd.28/04/2026</t>
  </si>
  <si>
    <t>Exide Industries Ltd.28/04/2026</t>
  </si>
  <si>
    <t>Bharti Airtel Ltd.26/05/2026</t>
  </si>
  <si>
    <t>LIC Housing Finance Ltd.28/04/2026</t>
  </si>
  <si>
    <t>UPL Ltd.28/04/2026</t>
  </si>
  <si>
    <t>Inox Wind Ltd.28/04/2026</t>
  </si>
  <si>
    <t>Axis Bank Ltd.26/05/2026</t>
  </si>
  <si>
    <t>Bharat Petroleum Corporation Ltd.28/04/2026</t>
  </si>
  <si>
    <t>GAIL (India) Ltd.28/04/2026</t>
  </si>
  <si>
    <t>Crompton Greaves Cons Electrical Ltd.28/04/2026</t>
  </si>
  <si>
    <t>REC Ltd.28/04/2026</t>
  </si>
  <si>
    <t>Vodafone Idea Ltd.26/05/2026</t>
  </si>
  <si>
    <t>Manappuram Finance Ltd.28/04/2026</t>
  </si>
  <si>
    <t>Britannia Industries Ltd.28/04/2026</t>
  </si>
  <si>
    <t>Marico Ltd.28/04/2026</t>
  </si>
  <si>
    <t>DLF Ltd.28/04/2026</t>
  </si>
  <si>
    <t>The Federal Bank Ltd.28/04/2026</t>
  </si>
  <si>
    <t>Titan Company Ltd.28/04/2026</t>
  </si>
  <si>
    <t>HDFC Asset Management Company Ltd.28/04/2026</t>
  </si>
  <si>
    <t>Nestle India Ltd.28/04/2026</t>
  </si>
  <si>
    <t>Punjab National Bank28/04/2026</t>
  </si>
  <si>
    <t>Larsen &amp; Toubro Ltd.28/04/2026</t>
  </si>
  <si>
    <t>Delhivery Ltd.28/04/2026</t>
  </si>
  <si>
    <t>RBL Bank Ltd.28/04/2026</t>
  </si>
  <si>
    <t>Canara Bank28/04/2026</t>
  </si>
  <si>
    <t>Adani Enterprises Ltd.28/04/2026</t>
  </si>
  <si>
    <t>ICICI Bank Ltd.26/05/2026</t>
  </si>
  <si>
    <t>Indus Towers Ltd.28/04/2026</t>
  </si>
  <si>
    <t>Maruti Suzuki India Ltd.28/04/2026</t>
  </si>
  <si>
    <t>Lodha Developers Ltd.28/04/2026</t>
  </si>
  <si>
    <t>NMDC Ltd.28/04/2026</t>
  </si>
  <si>
    <t>7.71% REC LTD SR 230A NCD RED 26-02-2027**</t>
  </si>
  <si>
    <t>INE020B08EW9</t>
  </si>
  <si>
    <t>7.30% BHARTI TELE XXVII 01-12-27**</t>
  </si>
  <si>
    <t>INE403D08306</t>
  </si>
  <si>
    <t>7.23% POWER FIN COR NCD RED- 05-01-2027**</t>
  </si>
  <si>
    <t>INE134E08IO0</t>
  </si>
  <si>
    <t>7.19% JIO CRDT LTD NCD SR I RED 15-03-28**</t>
  </si>
  <si>
    <t>INE282H07018</t>
  </si>
  <si>
    <t>7.02% GOVT OF INDIA RED 27-05-2027</t>
  </si>
  <si>
    <t>IN0020240043</t>
  </si>
  <si>
    <t>364 DAYS TBILL RED 18-06-2026</t>
  </si>
  <si>
    <t>IN002025Z120</t>
  </si>
  <si>
    <t>364 DAYS TBILL RED 17-09-2026</t>
  </si>
  <si>
    <t>IN002025Z252</t>
  </si>
  <si>
    <t>SIDBI CD RED 20-05-2026#**</t>
  </si>
  <si>
    <t>INE556F16BI1</t>
  </si>
  <si>
    <t>CANARA BANK CD RED 18-12-2026#**</t>
  </si>
  <si>
    <t>INE476A16F78</t>
  </si>
  <si>
    <t>NABARD CD RED 14-01-2027#**</t>
  </si>
  <si>
    <t>INE261F16AD1</t>
  </si>
  <si>
    <t>HDFC BANK CD RED 19-05-2026#**</t>
  </si>
  <si>
    <t>INE040A16GW7</t>
  </si>
  <si>
    <t>BANK OF BARODA CD RED 05-06-2026#**</t>
  </si>
  <si>
    <t>INE028A16KR4</t>
  </si>
  <si>
    <t>HDFC BANK CD RED 24-06-2026#**</t>
  </si>
  <si>
    <t>INE040A16HB9</t>
  </si>
  <si>
    <t>CANARA BANK CD RED 12-01-2027#**</t>
  </si>
  <si>
    <t>INE476A16G02</t>
  </si>
  <si>
    <t>AXIS BANK LTD CD RED 14-01-2027#**</t>
  </si>
  <si>
    <t>INE238AD6BW9</t>
  </si>
  <si>
    <t>UNION BANK OF INDIA CD R 25-06-26#**</t>
  </si>
  <si>
    <t>INE692A16JQ1</t>
  </si>
  <si>
    <t>REC LTD. CP RED 10-06-2026**</t>
  </si>
  <si>
    <t>INE020B14698</t>
  </si>
  <si>
    <t>EDELWEISS MONEY MARKET FUND - DIRECT PL</t>
  </si>
  <si>
    <t>INF843K01CE1</t>
  </si>
  <si>
    <t>Edelweiss Arbitrage Fund</t>
  </si>
  <si>
    <t>PORTFOLIO STATEMENT OF EDELWEISS BALANCED ADVANTAGE FUND AS ON MARCH 31, 2026</t>
  </si>
  <si>
    <t>(An open ended dynamic asset allocation fund)</t>
  </si>
  <si>
    <t>(b) Investment CCD</t>
  </si>
  <si>
    <t>6.5% SAMVARDHANA MOTHERSON CCD 20-09-27**</t>
  </si>
  <si>
    <t>INE775A08105</t>
  </si>
  <si>
    <t>PI Industries Ltd.28/04/2026</t>
  </si>
  <si>
    <t xml:space="preserve">PUT NIFTY 28-Apr-2026 </t>
  </si>
  <si>
    <t>7.3789% ADITYA BIRLA CAP SR B2 14-02-28**</t>
  </si>
  <si>
    <t>INE674K07036</t>
  </si>
  <si>
    <t>7.59% POWER FIN NCD SR 221B R 17-01-2028**</t>
  </si>
  <si>
    <t>INE134E08LX5</t>
  </si>
  <si>
    <t>7.44% SIDBI NCD SR II NCD RED 04-09-2026**</t>
  </si>
  <si>
    <t>INE556F08KI9</t>
  </si>
  <si>
    <t>8.2% IND GR TRU SR V CAT III&amp;IV 06-05-31**</t>
  </si>
  <si>
    <t>INE219X07264</t>
  </si>
  <si>
    <t>7.43% SIDBI SR1 NCD RED 31-08-2026**</t>
  </si>
  <si>
    <t>INE556F08KH1</t>
  </si>
  <si>
    <t>5.74% GOVT OF INDIA RED 15-11-2026</t>
  </si>
  <si>
    <t>IN0020210186</t>
  </si>
  <si>
    <t>(d) Non-convertible Preference share</t>
  </si>
  <si>
    <t>Direct plan -Quarterly IDCW option</t>
  </si>
  <si>
    <t>Regular Plan -Quarterly IDCW option</t>
  </si>
  <si>
    <t>Direct Plan - Monthly IDCW</t>
  </si>
  <si>
    <t>Direct Plan - Quarterly IDCW</t>
  </si>
  <si>
    <t>Regular Plan - Monthly IDCW</t>
  </si>
  <si>
    <t>Regular Plan - Quarterly IDCW</t>
  </si>
  <si>
    <t>Edelweiss Balanced Advantage Fund</t>
  </si>
  <si>
    <t>PORTFOLIO STATEMENT OF EDEL BSE CAPITAL MARKETS &amp; INSURANCE ETF AS ON MARCH 31, 2026</t>
  </si>
  <si>
    <t>(An open-ended exchange traded scheme replicating/tracking BSE Capital Markets &amp; Insurance Total Return Index.)</t>
  </si>
  <si>
    <t>Plan /option (Face Value 20)</t>
  </si>
  <si>
    <t>Edelweiss BSE Capital Markets &amp; Insurance ETF</t>
  </si>
  <si>
    <t>PORTFOLIO STATEMENT OF EDELWEISS BSE INTERNET ECONOMY INDEX FUND AS ON MARCH 31, 2026</t>
  </si>
  <si>
    <t>(An open-ended index scheme replicating BSE Internet Economy Index)</t>
  </si>
  <si>
    <t>Edelweiss BSE Internet Economy Index Fund</t>
  </si>
  <si>
    <t>PORTFOLIO STATEMENT OF EDELWEISS EQUITY SAVINGS FUND AS ON MARCH 31, 2026</t>
  </si>
  <si>
    <t>(An Open ended scheme investing in equity, arbitrage and debt)</t>
  </si>
  <si>
    <t>Azad Engineering Ltd.</t>
  </si>
  <si>
    <t>INE02IJ01035</t>
  </si>
  <si>
    <t>MINDSPACE BUSINESS PARKS REIT</t>
  </si>
  <si>
    <t>INE0CCU25019</t>
  </si>
  <si>
    <t>Astral Ltd.28/04/2026</t>
  </si>
  <si>
    <t>KFIN Technologies Ltd.28/04/2026</t>
  </si>
  <si>
    <t>Life Insurance Corporation of India28/04/2026</t>
  </si>
  <si>
    <t>7.3763% BAJAJ FIN LTD OPT III R 26-06-28**</t>
  </si>
  <si>
    <t>INE296A07TJ4</t>
  </si>
  <si>
    <t>Edelweiss Equity Savings Fund</t>
  </si>
  <si>
    <t>PORTFOLIO STATEMENT OF EDELWEISS INCOME PLUS ARBITRAGE OMNI FUND OF FUND AS ON MARCH 31, 2026</t>
  </si>
  <si>
    <t>(An open-ended fund of funds scheme investing in units of actively managed debt oriented mutual fund schemes and actively managed arbitrage mutual fund schemes.)</t>
  </si>
  <si>
    <t>EDELWEISS ARBITRAGE FD- DR PL- GROW OPT</t>
  </si>
  <si>
    <t>INF754K01EA4</t>
  </si>
  <si>
    <t>KOTAK MAHINDRA MF CORP BOND FD DIRECT GR</t>
  </si>
  <si>
    <t>INF178L01BY0</t>
  </si>
  <si>
    <t>SBI MF CORP BOND FD  DIRECT GR</t>
  </si>
  <si>
    <t>INF200KA1YR4</t>
  </si>
  <si>
    <t>Edelweiss Income Plus Arbitrage Active Fund of Fund</t>
  </si>
  <si>
    <t>PORTFOLIO STATEMENT OF EDELWEISS MULTI CAP FUND AS ON MARCH 31, 2026</t>
  </si>
  <si>
    <t>(An open-ended equity scheme investing across large cap, mid cap, small cap stocks)</t>
  </si>
  <si>
    <t>Ujjivan Small Finance Bank Ltd.</t>
  </si>
  <si>
    <t>INE551W01018</t>
  </si>
  <si>
    <t>Edelweiss Multi Cap Fund</t>
  </si>
  <si>
    <t>Nifty 500 MultiCap 50:25:25 TRI</t>
  </si>
  <si>
    <t>PORTFOLIO STATEMENT OF EDELWEISS NIFTY 50 ETF AS ON MARCH 31, 2026</t>
  </si>
  <si>
    <t>(An open-ended exchange traded scheme replicating/tracking Nifty 50 Total Return Index)</t>
  </si>
  <si>
    <t>Plan /option (Face Value 26)</t>
  </si>
  <si>
    <t>Edelweiss Nifty 50 ETF</t>
  </si>
  <si>
    <t>PORTFOLIO STATEMENT OF EDELWEISS MID CAP FUND AS ON MARCH 31, 2026</t>
  </si>
  <si>
    <t>(An open ended equity scheme predominantly investing in mid cap stocks)</t>
  </si>
  <si>
    <t>Edelweiss Mid Cap Fund</t>
  </si>
  <si>
    <t>PORTFOLIO STATEMENT OF EDELWEISS  ASEAN EQUITY OFF-SHORE FUND AS ON MARCH 31, 2026</t>
  </si>
  <si>
    <t>(An open ended fund of fund scheme investing in JPMorgan Funds – ASEAN Equity Fund)</t>
  </si>
  <si>
    <t>JPM ASEAN EQUITY-I ACC USD</t>
  </si>
  <si>
    <t>LU0441852299</t>
  </si>
  <si>
    <t>Edelweiss ASEAN Equity Off-Shore Fund</t>
  </si>
  <si>
    <t>PORTFOLIO STATEMENT OF EDELWEISS  US VALUE EQUITY OFF-SHORE FUND AS ON MARCH 31, 2026</t>
  </si>
  <si>
    <t>(An open ended fund of fund scheme investing in JPMorgan Funds – US Value Fund)</t>
  </si>
  <si>
    <t>JPMORGAN F-JPM US VALUE-I AC</t>
  </si>
  <si>
    <t>LU0248060658</t>
  </si>
  <si>
    <t>Edelweiss US Value Equity Off-Shore Fund</t>
  </si>
  <si>
    <t>PORTFOLIO STATEMENT OF EDELWEISS SILVER ETF FUND AS ON MARCH 31, 2026</t>
  </si>
  <si>
    <t>(An open ended exchange traded fund replicating/tracking domestic prices of Silver)</t>
  </si>
  <si>
    <t xml:space="preserve">a) Silver </t>
  </si>
  <si>
    <t>Edelweiss Silver ETF</t>
  </si>
  <si>
    <t>I.</t>
  </si>
  <si>
    <t>Disclosure pursuant to SEBI circular Paragraph 5.2 of the Master Circular for Mutual Funds dated June 27, 2024 are as follows:</t>
  </si>
  <si>
    <t>a.</t>
  </si>
  <si>
    <t>Hedging positions through futures as on 31st March 2026:</t>
  </si>
  <si>
    <t>Scheme name</t>
  </si>
  <si>
    <t>Underlying</t>
  </si>
  <si>
    <t>Long / Short</t>
  </si>
  <si>
    <t>Futures price when purchased</t>
  </si>
  <si>
    <t>Current price of the contract</t>
  </si>
  <si>
    <t>Margin maintained in Rs. Lakhs</t>
  </si>
  <si>
    <t>JEARBF</t>
  </si>
  <si>
    <t>BANKINDIA</t>
  </si>
  <si>
    <t>BANK OF INDIA 28/04/2026</t>
  </si>
  <si>
    <t>Short</t>
  </si>
  <si>
    <t>BEL</t>
  </si>
  <si>
    <t>BHARAT ELECTRONICS LTD 28/04/2026</t>
  </si>
  <si>
    <t>BHEL</t>
  </si>
  <si>
    <t>BHARAT HEAVY ELECTRICALS LTD 28/04/2026</t>
  </si>
  <si>
    <t>BIOCON</t>
  </si>
  <si>
    <t>BIOCON LTD 28/04/2026</t>
  </si>
  <si>
    <t>BOSCHLTD</t>
  </si>
  <si>
    <t>BOSCH LTD 28/04/2026</t>
  </si>
  <si>
    <t>BPCL</t>
  </si>
  <si>
    <t>BHARAT PETRO CORP LTD 28/04/2026</t>
  </si>
  <si>
    <t>BRITANNIA</t>
  </si>
  <si>
    <t>BRITANNIA INDUSTRIES LTD 28/04/2026</t>
  </si>
  <si>
    <t>CHOLAFIN</t>
  </si>
  <si>
    <t>CHOLAMANDALAM INV &amp; FIN CO LT 28/04/2026</t>
  </si>
  <si>
    <t>CIPLA</t>
  </si>
  <si>
    <t>CIPLA LTD 28/04/2026</t>
  </si>
  <si>
    <t>COALINDIA</t>
  </si>
  <si>
    <t>COAL INDIA LTD 28/04/2026</t>
  </si>
  <si>
    <t>COFORGE</t>
  </si>
  <si>
    <t>COFORGE LTD 28/04/2026</t>
  </si>
  <si>
    <t>COLPAL</t>
  </si>
  <si>
    <t>COLGATE PALMOLIVE (INDIA) LTD 28/04/2026</t>
  </si>
  <si>
    <t>CONCOR</t>
  </si>
  <si>
    <t>CONTAINER CORP OF IND LTD 28/04/2026</t>
  </si>
  <si>
    <t>CROMPTON</t>
  </si>
  <si>
    <t>CROMPTON GREAVES CONS ELECT 28/04/2026</t>
  </si>
  <si>
    <t>DABUR</t>
  </si>
  <si>
    <t>DABUR INDIA LTD 28/04/2026</t>
  </si>
  <si>
    <t>DALBHARAT</t>
  </si>
  <si>
    <t>DALMIA BHARAT LTD 28/04/2026</t>
  </si>
  <si>
    <t>DIVISLAB</t>
  </si>
  <si>
    <t>DIVI'S LABORATORIES LTD 28/04/2026</t>
  </si>
  <si>
    <t>DLF</t>
  </si>
  <si>
    <t>DLF LTD 28/04/2026</t>
  </si>
  <si>
    <t>PATANJALI</t>
  </si>
  <si>
    <t>PATANJALI FOODS LTD 28/04/2026</t>
  </si>
  <si>
    <t>TATATECH</t>
  </si>
  <si>
    <t>TATA TECHNOLOGIES LIMITED 28/04/2026</t>
  </si>
  <si>
    <t>KAYNES</t>
  </si>
  <si>
    <t>KAYNES TECHNOLOGY INDIA LTD 28/04/2026</t>
  </si>
  <si>
    <t>MAZDOCK</t>
  </si>
  <si>
    <t>MAZAGON DOCK SHIPBUILDERS 28/04/2026</t>
  </si>
  <si>
    <t>FORTIS</t>
  </si>
  <si>
    <t>FORTIS HEALTHCARE LTD 28/04/2026</t>
  </si>
  <si>
    <t>UNOMINDA</t>
  </si>
  <si>
    <t>UNO MINDA LTD 28/04/2026</t>
  </si>
  <si>
    <t>INOXWIND</t>
  </si>
  <si>
    <t>INOX WIND LTD 28/04/2026</t>
  </si>
  <si>
    <t>MANKIND</t>
  </si>
  <si>
    <t>MANKIND PHARMA LTD. 28/04/2026</t>
  </si>
  <si>
    <t>POWERINDIA</t>
  </si>
  <si>
    <t>HITACHI ENERGY INDIA LIMITED 28/04/2026</t>
  </si>
  <si>
    <t>SWIGGY</t>
  </si>
  <si>
    <t>SWIGGY LIMITED 28/04/2026</t>
  </si>
  <si>
    <t>TRENT</t>
  </si>
  <si>
    <t>TRENT LTD 28/04/2026</t>
  </si>
  <si>
    <t>TVSMOTOR</t>
  </si>
  <si>
    <t>TVS MOTOR COMPANY LTD 28/04/2026</t>
  </si>
  <si>
    <t>ULTRACEMCO</t>
  </si>
  <si>
    <t>ULTRATECH CEMENT LTD 28/04/2026</t>
  </si>
  <si>
    <t>UPL</t>
  </si>
  <si>
    <t>UPL LTD 28/04/2026</t>
  </si>
  <si>
    <t>VEDL</t>
  </si>
  <si>
    <t>VEDANTA LTD 28/04/2026</t>
  </si>
  <si>
    <t>SONACOMS</t>
  </si>
  <si>
    <t>SONA BLW PRECISION FORG LTD 28/04/2026</t>
  </si>
  <si>
    <t>ADANIGREEN</t>
  </si>
  <si>
    <t>ADANI GREEN ENERGY LTD 28/04/2026</t>
  </si>
  <si>
    <t>POLICYBZR</t>
  </si>
  <si>
    <t>PB FINTECH LIMITED 28/04/2026</t>
  </si>
  <si>
    <t>SOLARINDS</t>
  </si>
  <si>
    <t>SOLAR INDUSTRIES INDIA LTD 28/04/2026</t>
  </si>
  <si>
    <t>PHOENIXLTD</t>
  </si>
  <si>
    <t>THE PHOENIX MILLS LTD 28/04/2026</t>
  </si>
  <si>
    <t>DRREDDY</t>
  </si>
  <si>
    <t>DR. REDDY'S LABORATORIES LTD 28/04/2026</t>
  </si>
  <si>
    <t>EXIDEIND</t>
  </si>
  <si>
    <t>EXIDE INDUSTRIES LTD 28/04/2026</t>
  </si>
  <si>
    <t>FEDERALBNK</t>
  </si>
  <si>
    <t>FEDERAL BANK LTD 28/04/2026</t>
  </si>
  <si>
    <t>GAIL</t>
  </si>
  <si>
    <t>GAIL (INDIA) LTD 28/04/2026</t>
  </si>
  <si>
    <t>GLENMARK</t>
  </si>
  <si>
    <t>GLENMARK PHARMACEUTICALS LTD 28/04/2026</t>
  </si>
  <si>
    <t>GMRAIRPORT</t>
  </si>
  <si>
    <t>GMR AIRPORTS LIMITED 28/04/2026</t>
  </si>
  <si>
    <t>GODREJCP</t>
  </si>
  <si>
    <t>GODREJ CONSUMER PRODUCTS LTD 28/04/2026</t>
  </si>
  <si>
    <t>GODREJPROP</t>
  </si>
  <si>
    <t>GODREJ PROPERTIES LTD 28/04/2026</t>
  </si>
  <si>
    <t>GRASIM</t>
  </si>
  <si>
    <t>GRASIM INDUSTRIES LTD 28/04/2026</t>
  </si>
  <si>
    <t>HAVELLS</t>
  </si>
  <si>
    <t>HAVELLS INDIA LTD 28/04/2026</t>
  </si>
  <si>
    <t>HDFCAMC</t>
  </si>
  <si>
    <t>HDFC ASSET MANAGE CO LTD 28/04/2026</t>
  </si>
  <si>
    <t>HEROMOTOCO</t>
  </si>
  <si>
    <t>HERO MOTOCORP LTD 28/04/2026</t>
  </si>
  <si>
    <t>HINDALCO</t>
  </si>
  <si>
    <t>HINDALCO INDUSTRIES LTD 28/04/2026</t>
  </si>
  <si>
    <t>HINDPETRO</t>
  </si>
  <si>
    <t>HINDUSTAN PETROLEUM CORP LTD 28/04/2026</t>
  </si>
  <si>
    <t>HINDZINC</t>
  </si>
  <si>
    <t>HINDUSTAN ZINC LTD 28/04/2026</t>
  </si>
  <si>
    <t>SAMMAANCAP</t>
  </si>
  <si>
    <t>SAMMAAN CAPITAL LIMITED 28/04/2026</t>
  </si>
  <si>
    <t>ICICIGI</t>
  </si>
  <si>
    <t>ICICI LOMBARD GEN INS CO LTD 28/04/2026</t>
  </si>
  <si>
    <t>ICICIPRULI</t>
  </si>
  <si>
    <t>ICICI PRU LIFE INS CO LTD 28/04/2026</t>
  </si>
  <si>
    <t>IDFCFIRSTB</t>
  </si>
  <si>
    <t>IDFC FIRST BANK LTD 28/04/2026</t>
  </si>
  <si>
    <t>ABCAPITAL</t>
  </si>
  <si>
    <t>ADITYA BIRLA CAPITAL LTD 28/04/2026</t>
  </si>
  <si>
    <t>ADANIENT</t>
  </si>
  <si>
    <t>ADANI ENTERPRISES LTD 28/04/2026</t>
  </si>
  <si>
    <t>ADANIPORTS</t>
  </si>
  <si>
    <t>ADANI PORTS &amp; SP ECO ZONE 28/04/2026</t>
  </si>
  <si>
    <t>ALKEM</t>
  </si>
  <si>
    <t>ALKEM LABORATORIES LTD 28/04/2026</t>
  </si>
  <si>
    <t>APOLLOHOSP</t>
  </si>
  <si>
    <t>APOLLO HOSPITALS ENTERP LTD 28/04/2026</t>
  </si>
  <si>
    <t>ASHOKLEY</t>
  </si>
  <si>
    <t>ASHOK LEYLAND LTD 28/04/2026</t>
  </si>
  <si>
    <t>AUBANK</t>
  </si>
  <si>
    <t>AU SMALL FINANCE BANK LTD 28/04/2026</t>
  </si>
  <si>
    <t>AUROPHARMA</t>
  </si>
  <si>
    <t>AUROBINDO PHARMA LTD 28/04/2026</t>
  </si>
  <si>
    <t>BANDHANBNK</t>
  </si>
  <si>
    <t>BANDHAN BANK LTD 28/04/2026</t>
  </si>
  <si>
    <t>IEX</t>
  </si>
  <si>
    <t>INDIAN ENERGY EXCHANGE LTD 28/04/2026</t>
  </si>
  <si>
    <t>INDHOTEL</t>
  </si>
  <si>
    <t>INDIAN HOTELS CO. LTD 28/04/2026</t>
  </si>
  <si>
    <t>INDIGO</t>
  </si>
  <si>
    <t>INTERGLOBE AVIATION LTD 28/04/2026</t>
  </si>
  <si>
    <t>INDUSINDBK</t>
  </si>
  <si>
    <t>INDUSIND BANK LTD 28/04/2026</t>
  </si>
  <si>
    <t>INDUSTOWER</t>
  </si>
  <si>
    <t>INDUS TOWERS LTD 28/04/2026</t>
  </si>
  <si>
    <t>IOC</t>
  </si>
  <si>
    <t>INDIAN OIL CORPORATION LTD 28/04/2026</t>
  </si>
  <si>
    <t>ITC</t>
  </si>
  <si>
    <t>ITC LTD 28/04/2026</t>
  </si>
  <si>
    <t>JINDALSTEL</t>
  </si>
  <si>
    <t>JINDAL STEEL LIMITED 28/04/2026</t>
  </si>
  <si>
    <t>LAURUSLABS</t>
  </si>
  <si>
    <t>LAURUS LABS LIMITED 28/04/2026</t>
  </si>
  <si>
    <t>LICHSGFIN</t>
  </si>
  <si>
    <t>LIC HOUSING FINANCE LTD 28/04/2026</t>
  </si>
  <si>
    <t>LUPIN</t>
  </si>
  <si>
    <t>LUPIN LTD 28/04/2026</t>
  </si>
  <si>
    <t>M&amp;M</t>
  </si>
  <si>
    <t>MAHINDRA &amp; MAHINDRA LTD 28/04/2026</t>
  </si>
  <si>
    <t>MANAPPURAM</t>
  </si>
  <si>
    <t>MANAPPURAM FINANCE LTD 28/04/2026</t>
  </si>
  <si>
    <t>MARUTI</t>
  </si>
  <si>
    <t>MARUTI SUZUKI INDIA LTD 28/04/2026</t>
  </si>
  <si>
    <t>UNITDSPR</t>
  </si>
  <si>
    <t>UNITED SPIRITS LTD 28/04/2026</t>
  </si>
  <si>
    <t>MCX</t>
  </si>
  <si>
    <t>MULTI COMMODITY EXCH 28/04/2026</t>
  </si>
  <si>
    <t>MFSL</t>
  </si>
  <si>
    <t>MAX FINANCIAL SERVICES LTD 28/04/2026</t>
  </si>
  <si>
    <t>MOTHERSON</t>
  </si>
  <si>
    <t>SAMVARDHANA MOTHERSON INT LTD 28/04/2026</t>
  </si>
  <si>
    <t>MPHASIS</t>
  </si>
  <si>
    <t>MPHASIS LTD 28/04/2026</t>
  </si>
  <si>
    <t>NATIONALUM</t>
  </si>
  <si>
    <t>NATIONAL ALUMINIUM CO. LTD 28/04/2026</t>
  </si>
  <si>
    <t>NAUKRI</t>
  </si>
  <si>
    <t>INFO EDGE (INDIA) LIMITED 28/04/2026</t>
  </si>
  <si>
    <t>NBCC</t>
  </si>
  <si>
    <t>NBCC INDIA LTD 28/04/2026</t>
  </si>
  <si>
    <t>NESTLEIND</t>
  </si>
  <si>
    <t>NESTLE INDIA LTD 28/04/2026</t>
  </si>
  <si>
    <t>NHPC</t>
  </si>
  <si>
    <t>NHPC LTD 28/04/2026</t>
  </si>
  <si>
    <t>NMDC</t>
  </si>
  <si>
    <t>NMDC LTD 28/04/2026</t>
  </si>
  <si>
    <t>NTPC</t>
  </si>
  <si>
    <t>NTPC LTD 28/04/2026</t>
  </si>
  <si>
    <t>ONGC</t>
  </si>
  <si>
    <t>ONGC LTD 28/04/2026</t>
  </si>
  <si>
    <t>PAGEIND</t>
  </si>
  <si>
    <t>PAGE INDUSTRIES LTD 28/04/2026</t>
  </si>
  <si>
    <t>PFC</t>
  </si>
  <si>
    <t>POWER FINANCE CORPORATION LTD 28/04/2026</t>
  </si>
  <si>
    <t>PIDILITIND</t>
  </si>
  <si>
    <t>PIDILITE INDUSTRIES LTD 28/04/2026</t>
  </si>
  <si>
    <t>PNB</t>
  </si>
  <si>
    <t>PUNJAB NATIONAL BANK 28/04/2026</t>
  </si>
  <si>
    <t>PNBHOUSING</t>
  </si>
  <si>
    <t>PNB HOUSING FINANCE LTD 28/04/2026</t>
  </si>
  <si>
    <t>POWERGRID</t>
  </si>
  <si>
    <t>POWER GRID CORP LTD 28/04/2026</t>
  </si>
  <si>
    <t>SUZLON</t>
  </si>
  <si>
    <t>SUZLON ENERGY LTD 28/04/2026</t>
  </si>
  <si>
    <t>TATACONSUM</t>
  </si>
  <si>
    <t>TATA CONSUMER PRODUCTS LTD 28/04/2026</t>
  </si>
  <si>
    <t>TATAPOWER</t>
  </si>
  <si>
    <t>TATA POWER CO. LTD 28/04/2026</t>
  </si>
  <si>
    <t>TATASTEEL</t>
  </si>
  <si>
    <t>TATA STEEL LTD. 28/04/2026</t>
  </si>
  <si>
    <t>TORNTPHARM</t>
  </si>
  <si>
    <t>TORRENT PHARMACEUTICALS LTD 28/04/2026</t>
  </si>
  <si>
    <t>TORNTPOWER</t>
  </si>
  <si>
    <t>TORRENT POWER LTD 28/04/2026</t>
  </si>
  <si>
    <t>YESBANK</t>
  </si>
  <si>
    <t>YES BANK LTD 28/04/2026</t>
  </si>
  <si>
    <t>ZYDUSLIFE</t>
  </si>
  <si>
    <t>ZYDUS LIFESCIENCES LTD 28/04/2026</t>
  </si>
  <si>
    <t>ADANIENSOL</t>
  </si>
  <si>
    <t>ADANI ENERGY SOLUTION LTD 28/04/2026</t>
  </si>
  <si>
    <t>APLAPOLLO</t>
  </si>
  <si>
    <t>APL APOLLO TUBES LTD 28/04/2026</t>
  </si>
  <si>
    <t>BSE</t>
  </si>
  <si>
    <t>BSE LTD 28/04/2026</t>
  </si>
  <si>
    <t>CAMS</t>
  </si>
  <si>
    <t>COMPUTER AGE MANAGE SERV LTD. 28/04/2026</t>
  </si>
  <si>
    <t>HUDCO</t>
  </si>
  <si>
    <t>HOUSING AND URBAN DEV COR LTD 28/04/2026</t>
  </si>
  <si>
    <t>LODHA</t>
  </si>
  <si>
    <t>LODHA DEVELOPERS LTD 28/04/2026</t>
  </si>
  <si>
    <t>MAXHEALTH</t>
  </si>
  <si>
    <t>MAX HEALTHCARE INSTITUTE LTD 28/04/2026</t>
  </si>
  <si>
    <t>JSWENERGY</t>
  </si>
  <si>
    <t>JSW ENERGY LTD 28/04/2026</t>
  </si>
  <si>
    <t>KALYANKJIL</t>
  </si>
  <si>
    <t>KALYAN JEWELLERS INDIA LTD. 28/04/2026</t>
  </si>
  <si>
    <t>PRESTIGE</t>
  </si>
  <si>
    <t>PRESTIGE ESTATES PROJECT 28/04/2026</t>
  </si>
  <si>
    <t>TIINDIA</t>
  </si>
  <si>
    <t>TUBE INVESTMENTS OF INDIA LTD 28/04/2026</t>
  </si>
  <si>
    <t>VBL</t>
  </si>
  <si>
    <t>VARUN BEVERAGES LTD. 28/04/2026</t>
  </si>
  <si>
    <t>ETERNAL</t>
  </si>
  <si>
    <t>ETERNAL LIMITED 28/04/2026</t>
  </si>
  <si>
    <t>KPITTECH</t>
  </si>
  <si>
    <t>KPIT TECHNOLOGIES LTD 28/04/2026</t>
  </si>
  <si>
    <t>NYKAA</t>
  </si>
  <si>
    <t>FSN E-COMMERCE VENTURES LTD. 28/04/2026</t>
  </si>
  <si>
    <t>DELHIVERY</t>
  </si>
  <si>
    <t>DELHIVERY LTD. 28/04/2026</t>
  </si>
  <si>
    <t>SAIL</t>
  </si>
  <si>
    <t>STEEL AUTHORITY OF INDIA LTD 28/04/2026</t>
  </si>
  <si>
    <t>SBILIFE</t>
  </si>
  <si>
    <t>SBI LIFE INSURANCE CO LTD 28/04/2026</t>
  </si>
  <si>
    <t>SHRIRAMFIN</t>
  </si>
  <si>
    <t>SHRIRAM FINANCE LIMITED 28/04/2026</t>
  </si>
  <si>
    <t>BAJAJHLDNG</t>
  </si>
  <si>
    <t>BAJAJ HOLDINGS &amp; INVEST LTD 28/04/2026</t>
  </si>
  <si>
    <t>WAAREEENER</t>
  </si>
  <si>
    <t>WAAREE ENERGIES LIMITED 28/04/2026</t>
  </si>
  <si>
    <t>360ONE</t>
  </si>
  <si>
    <t>360 ONE WAM LIMITED 28/04/2026</t>
  </si>
  <si>
    <t>CGPOWER</t>
  </si>
  <si>
    <t>CG POWER AND INDUSTRIAL SOLN 28/04/2026</t>
  </si>
  <si>
    <t>EICHERMOT</t>
  </si>
  <si>
    <t>EICHER MOTORS LTD 28/04/2026</t>
  </si>
  <si>
    <t>SBIN</t>
  </si>
  <si>
    <t>STATE BANK OF INDIA 28/04/2026</t>
  </si>
  <si>
    <t>MARICO</t>
  </si>
  <si>
    <t>MARICO LTD 28/04/2026</t>
  </si>
  <si>
    <t>RBLBANK</t>
  </si>
  <si>
    <t>RBL BANK LTD 28/04/2026</t>
  </si>
  <si>
    <t>AMBUJACEM</t>
  </si>
  <si>
    <t>AMBUJA CEMENTS LTD 26/05/2026</t>
  </si>
  <si>
    <t>AMBUJA CEMENTS LTD 28/04/2026</t>
  </si>
  <si>
    <t>ASIANPAINT</t>
  </si>
  <si>
    <t>ASIAN PAINTS LTD 26/05/2026</t>
  </si>
  <si>
    <t>ASIAN PAINTS LTD 28/04/2026</t>
  </si>
  <si>
    <t>AXISBANK</t>
  </si>
  <si>
    <t>AXIS BANK LTD 26/05/2026</t>
  </si>
  <si>
    <t>AXIS BANK LTD 28/04/2026</t>
  </si>
  <si>
    <t>BAJFINANCE</t>
  </si>
  <si>
    <t>BAJAJ FINANCE LTD 26/05/2026</t>
  </si>
  <si>
    <t>BAJAJ FINANCE LTD 28/04/2026</t>
  </si>
  <si>
    <t>BAJAJFINSV</t>
  </si>
  <si>
    <t>BAJAJ FINSERV LTD 26/05/2026</t>
  </si>
  <si>
    <t>BAJAJ FINSERV LTD 28/04/2026</t>
  </si>
  <si>
    <t>BANKBARODA</t>
  </si>
  <si>
    <t>BANK OF BARODA 26/05/2026</t>
  </si>
  <si>
    <t>BANK OF BARODA 28/04/2026</t>
  </si>
  <si>
    <t>BHARTIARTL</t>
  </si>
  <si>
    <t>BHARTI AIRTEL LTD 26/05/2026</t>
  </si>
  <si>
    <t>BHARTI AIRTEL LTD 28/04/2026</t>
  </si>
  <si>
    <t>CANBK</t>
  </si>
  <si>
    <t>CANARA BANK 26/05/2026</t>
  </si>
  <si>
    <t>CANARA BANK 28/04/2026</t>
  </si>
  <si>
    <t>HDFCBANK</t>
  </si>
  <si>
    <t>HDFC BANK LTD 26/05/2026</t>
  </si>
  <si>
    <t>HDFC BANK LTD 28/04/2026</t>
  </si>
  <si>
    <t>HDFCLIFE</t>
  </si>
  <si>
    <t>HDFC LIFE INS CO LTD 26/05/2026</t>
  </si>
  <si>
    <t>HDFC LIFE INS CO LTD 28/04/2026</t>
  </si>
  <si>
    <t>HAL</t>
  </si>
  <si>
    <t>HINDUSTAN AERONAUTICS LIMITED 26/05/2026</t>
  </si>
  <si>
    <t>HINDUSTAN AERONAUTICS LIMITED 28/04/2026</t>
  </si>
  <si>
    <t>HINDUNILVR</t>
  </si>
  <si>
    <t>HINDUSTAN UNILEVER LTD 26/05/2026</t>
  </si>
  <si>
    <t>HINDUSTAN UNILEVER LTD 28/04/2026</t>
  </si>
  <si>
    <t>ICICIBANK</t>
  </si>
  <si>
    <t>ICICI BANK LTD 26/05/2026</t>
  </si>
  <si>
    <t>ICICI BANK LTD 28/04/2026</t>
  </si>
  <si>
    <t>JIOFIN</t>
  </si>
  <si>
    <t>JIO FINANCIAL SERVICES LTD. 26/05/2026</t>
  </si>
  <si>
    <t>JIO FINANCIAL SERVICES LTD. 28/04/2026</t>
  </si>
  <si>
    <t>JSWSTEEL</t>
  </si>
  <si>
    <t>JSW STEEL LTD 26/05/2026</t>
  </si>
  <si>
    <t>JSW STEEL LTD 28/04/2026</t>
  </si>
  <si>
    <t>KOTAKBANK</t>
  </si>
  <si>
    <t>KOTAK MAHINDRA BANK LTD 26/05/2026</t>
  </si>
  <si>
    <t>KOTAK MAHINDRA BANK LTD 28/04/2026</t>
  </si>
  <si>
    <t>LT</t>
  </si>
  <si>
    <t>LARSEN &amp; TOUBRO LTD 26/05/2026</t>
  </si>
  <si>
    <t>LARSEN &amp; TOUBRO LTD 28/04/2026</t>
  </si>
  <si>
    <t>PAYTM</t>
  </si>
  <si>
    <t>ONE97 COMMUNICATIONS LIMITED 26/05/2026</t>
  </si>
  <si>
    <t>ONE97 COMMUNICATIONS LIMITED 28/04/2026</t>
  </si>
  <si>
    <t>RECLTD</t>
  </si>
  <si>
    <t>REC LTD 26/05/2026</t>
  </si>
  <si>
    <t>REC LTD 28/04/2026</t>
  </si>
  <si>
    <t>RELIANCE</t>
  </si>
  <si>
    <t>RELIANCE INDUSTRIES LTD 26/05/2026</t>
  </si>
  <si>
    <t>RELIANCE INDUSTRIES LTD 28/04/2026</t>
  </si>
  <si>
    <t>SUNPHARMA</t>
  </si>
  <si>
    <t>SUN PHARMA IND LTD 26/05/2026</t>
  </si>
  <si>
    <t>SUN PHARMA IND LTD 28/04/2026</t>
  </si>
  <si>
    <t>TCS</t>
  </si>
  <si>
    <t>TATA CONSULTANCY SERVICES LTD 26/05/2026</t>
  </si>
  <si>
    <t>TATA CONSULTANCY SERVICES LTD 28/04/2026</t>
  </si>
  <si>
    <t>TMPV</t>
  </si>
  <si>
    <t>TATA MOTORS PASSENGER VEHICLE 26/05/2026</t>
  </si>
  <si>
    <t>TATA MOTORS PASSENGER VEHICLE 28/04/2026</t>
  </si>
  <si>
    <t>TITAN</t>
  </si>
  <si>
    <t>TITAN COMPANY LTD - INR1 26/05/2026</t>
  </si>
  <si>
    <t>TITAN COMPANY LTD - INR1 28/04/2026</t>
  </si>
  <si>
    <t>IDEA</t>
  </si>
  <si>
    <t>VODAFONE IDEA LTD 26/05/2026</t>
  </si>
  <si>
    <t>VODAFONE IDEA LTD 28/04/2026</t>
  </si>
  <si>
    <t>JEESSF</t>
  </si>
  <si>
    <t>LICI</t>
  </si>
  <si>
    <t>LIFE INSURANCE CORP OF INDIA 28/04/2026</t>
  </si>
  <si>
    <t>JEMAAF</t>
  </si>
  <si>
    <t>Total % of existing net assets hedged through futures</t>
  </si>
  <si>
    <t>% of existing net asset hedged through futures</t>
  </si>
  <si>
    <t>b.</t>
  </si>
  <si>
    <t>For the period 01st October 2025 to 31st March 2026, following hedging transactions through futures have been squared off/expired:</t>
  </si>
  <si>
    <t>Total number of contracts where futures were bought</t>
  </si>
  <si>
    <t>Total number of contracts where futures were sold</t>
  </si>
  <si>
    <t>Gross notional value of contracts where futures were bought</t>
  </si>
  <si>
    <t>Gross notional value of contracts where futures were sold</t>
  </si>
  <si>
    <t>Net profit/loss value on all contracts combined</t>
  </si>
  <si>
    <t>c.</t>
  </si>
  <si>
    <t>Other than hedging positions through futures as on 31st March 2026:</t>
  </si>
  <si>
    <t>Total exposure due to futures (non-hedging positions) as a %age to net assets</t>
  </si>
  <si>
    <t>JEARFD</t>
  </si>
  <si>
    <t>TECHM</t>
  </si>
  <si>
    <t>TECH MAHINDRA LTD 28/04/2026</t>
  </si>
  <si>
    <t>Long</t>
  </si>
  <si>
    <t>UNIONBANK</t>
  </si>
  <si>
    <t>UNION BANK OF INDIA 28/04/2026</t>
  </si>
  <si>
    <t>PREMIERENE</t>
  </si>
  <si>
    <t>PREMIER ENERGIES LIMITED 28/04/2026</t>
  </si>
  <si>
    <t>HCLTECH</t>
  </si>
  <si>
    <t>HCL TECHNOLOGIES LTD 28/04/2026</t>
  </si>
  <si>
    <t>INFY</t>
  </si>
  <si>
    <t>INFOSYS LTD 28/04/2026</t>
  </si>
  <si>
    <t>PERSISTENT</t>
  </si>
  <si>
    <t>PERSISTENT SYSTEMS LTD 28/04/2026</t>
  </si>
  <si>
    <t>PIIND</t>
  </si>
  <si>
    <t>PI INDUSTRIES LTD 28/04/2026</t>
  </si>
  <si>
    <t>POLYCAB</t>
  </si>
  <si>
    <t>POLYCAB INDIA LIMITED 28/04/2026</t>
  </si>
  <si>
    <t>NIFTY</t>
  </si>
  <si>
    <t>JEBCYF</t>
  </si>
  <si>
    <t>MUTHOOTFIN</t>
  </si>
  <si>
    <t>MUTHOOT FINANCE LTD 28/04/2026</t>
  </si>
  <si>
    <t>JEDGEF</t>
  </si>
  <si>
    <t>KFINTECH</t>
  </si>
  <si>
    <t>KFIN TECHNOLOGIES LTD. 28/04/2026</t>
  </si>
  <si>
    <t>ASTRAL</t>
  </si>
  <si>
    <t>ASTRAL LTD 28/04/2026</t>
  </si>
  <si>
    <t>JEPRUA</t>
  </si>
  <si>
    <t>BDL</t>
  </si>
  <si>
    <t>BHARAT DYNAMICS LIMITED 28/04/2026</t>
  </si>
  <si>
    <t>SHREECEM</t>
  </si>
  <si>
    <t>SHREE CEMENT LTD 28/04/2026</t>
  </si>
  <si>
    <t>JEMOF1</t>
  </si>
  <si>
    <t>BANKNIFTY</t>
  </si>
  <si>
    <t>d.</t>
  </si>
  <si>
    <t>For the period 01st October 2025 to 31st March 2026, following non-hedging transactions through futures have been squared off/expired:</t>
  </si>
  <si>
    <t>Edelweiss Flexi-Cap Fund</t>
  </si>
  <si>
    <t>e.</t>
  </si>
  <si>
    <t>Hedging position through options as on 31st March 2026: Nil</t>
  </si>
  <si>
    <t>f.</t>
  </si>
  <si>
    <t>For the period 01st October 2025 to 31st March 2026, hedging transactions through options which have been squared off/expired:</t>
  </si>
  <si>
    <t>Call / Put</t>
  </si>
  <si>
    <t>Total number of contracts entered into *</t>
  </si>
  <si>
    <t>Gross notional value of contracts entered into</t>
  </si>
  <si>
    <t>Net profit/loss value on all contracts (treat premium paid as loss)</t>
  </si>
  <si>
    <t>Call</t>
  </si>
  <si>
    <t>g.</t>
  </si>
  <si>
    <t>Other than hedging positions through options as on 31st March 2026:</t>
  </si>
  <si>
    <t>Number of contracts</t>
  </si>
  <si>
    <t>Option price when purchased</t>
  </si>
  <si>
    <t>Current option price</t>
  </si>
  <si>
    <t>Total exposure through options as a %age of net assets</t>
  </si>
  <si>
    <t>PUT NIFTY 28-Apr-2026 25000</t>
  </si>
  <si>
    <t>Long Put</t>
  </si>
  <si>
    <t>PUT NIFTY 28-Apr-2026 24500</t>
  </si>
  <si>
    <t>h.</t>
  </si>
  <si>
    <t>For the period 01st October 2025 to 31st March 2026, following non-hedging transactions through options have been squared off/expired:</t>
  </si>
  <si>
    <t>Nifty Bank</t>
  </si>
  <si>
    <t>Nifty</t>
  </si>
  <si>
    <t>Put</t>
  </si>
  <si>
    <t>* Includes long and squared off/expired contracts</t>
  </si>
  <si>
    <t>i.</t>
  </si>
  <si>
    <t>For the period 01st October 2025 to 31st March 2026 hedging positions through swaps: Nil</t>
  </si>
  <si>
    <t>Note: In case of derivative transactions, end of the day position on the date of such transaction is considered as the basis to assess the nature of transaction as hedge / non-hedge.</t>
  </si>
  <si>
    <t>II.</t>
  </si>
  <si>
    <t>There is no exposure to credit default swaps during the half year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</si>
</sst>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##,###,##0"/>
    <numFmt numFmtId="165" formatCode="#,##0.00_);\(##,##0\)"/>
    <numFmt numFmtId="166" formatCode="#,##0.00_);\(##,##0.00\)"/>
    <numFmt numFmtId="167" formatCode="0.00%_);\(0.00%\)"/>
    <numFmt numFmtId="168" formatCode="mmmm\ dd\,\ yyyy"/>
    <numFmt numFmtId="169" formatCode="#,##0.000000"/>
    <numFmt numFmtId="170" formatCode="0.0000"/>
    <numFmt numFmtId="171" formatCode="0.000"/>
    <numFmt numFmtId="172" formatCode="#,##0.000"/>
  </numFmts>
  <fonts count="1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1" tint="4.9989318521683403E-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ptos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43" fontId="5" fillId="0" borderId="0"/>
    <xf numFmtId="9" fontId="5" fillId="0" borderId="0"/>
  </cellStyleXfs>
  <cellXfs count="136">
    <xf numFmtId="0" fontId="0" fillId="0" borderId="0" xfId="0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0" fontId="0" fillId="0" borderId="3" xfId="0" applyBorder="1"/>
    <xf numFmtId="165" fontId="0" fillId="0" borderId="3" xfId="0" applyNumberFormat="1" applyBorder="1"/>
    <xf numFmtId="166" fontId="0" fillId="0" borderId="3" xfId="0" applyNumberFormat="1" applyBorder="1"/>
    <xf numFmtId="167" fontId="0" fillId="0" borderId="3" xfId="0" applyNumberFormat="1" applyBorder="1"/>
    <xf numFmtId="10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4" fontId="0" fillId="0" borderId="4" xfId="0" applyNumberFormat="1" applyBorder="1"/>
    <xf numFmtId="10" fontId="0" fillId="0" borderId="4" xfId="0" applyNumberFormat="1" applyBorder="1"/>
    <xf numFmtId="0" fontId="3" fillId="0" borderId="4" xfId="0" applyFont="1" applyBorder="1"/>
    <xf numFmtId="164" fontId="3" fillId="0" borderId="4" xfId="0" applyNumberFormat="1" applyFont="1" applyBorder="1"/>
    <xf numFmtId="4" fontId="3" fillId="0" borderId="5" xfId="0" applyNumberFormat="1" applyFont="1" applyBorder="1"/>
    <xf numFmtId="10" fontId="3" fillId="0" borderId="5" xfId="0" applyNumberFormat="1" applyFont="1" applyBorder="1"/>
    <xf numFmtId="10" fontId="3" fillId="0" borderId="4" xfId="0" applyNumberFormat="1" applyFont="1" applyBorder="1"/>
    <xf numFmtId="4" fontId="0" fillId="0" borderId="5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0" fontId="3" fillId="0" borderId="5" xfId="0" applyFont="1" applyBorder="1"/>
    <xf numFmtId="164" fontId="3" fillId="0" borderId="5" xfId="0" applyNumberFormat="1" applyFont="1" applyBorder="1"/>
    <xf numFmtId="0" fontId="3" fillId="0" borderId="6" xfId="0" applyFont="1" applyBorder="1"/>
    <xf numFmtId="164" fontId="3" fillId="0" borderId="6" xfId="0" applyNumberFormat="1" applyFont="1" applyBorder="1"/>
    <xf numFmtId="4" fontId="3" fillId="0" borderId="6" xfId="0" applyNumberFormat="1" applyFont="1" applyBorder="1"/>
    <xf numFmtId="10" fontId="3" fillId="0" borderId="6" xfId="0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0" fillId="0" borderId="4" xfId="0" applyNumberFormat="1" applyBorder="1"/>
    <xf numFmtId="167" fontId="0" fillId="0" borderId="4" xfId="0" applyNumberFormat="1" applyBorder="1"/>
    <xf numFmtId="4" fontId="3" fillId="0" borderId="7" xfId="0" applyNumberFormat="1" applyFont="1" applyBorder="1"/>
    <xf numFmtId="10" fontId="3" fillId="0" borderId="7" xfId="0" applyNumberFormat="1" applyFont="1" applyBorder="1"/>
    <xf numFmtId="4" fontId="0" fillId="0" borderId="7" xfId="0" applyNumberFormat="1" applyBorder="1" applyAlignment="1">
      <alignment horizontal="right"/>
    </xf>
    <xf numFmtId="10" fontId="0" fillId="0" borderId="7" xfId="0" applyNumberFormat="1" applyBorder="1" applyAlignment="1">
      <alignment horizontal="right"/>
    </xf>
    <xf numFmtId="4" fontId="3" fillId="0" borderId="4" xfId="0" applyNumberFormat="1" applyFont="1" applyBorder="1"/>
    <xf numFmtId="166" fontId="3" fillId="0" borderId="7" xfId="0" applyNumberFormat="1" applyFont="1" applyBorder="1"/>
    <xf numFmtId="167" fontId="3" fillId="0" borderId="7" xfId="0" applyNumberFormat="1" applyFont="1" applyBorder="1"/>
    <xf numFmtId="165" fontId="0" fillId="0" borderId="4" xfId="0" applyNumberFormat="1" applyBorder="1"/>
    <xf numFmtId="166" fontId="3" fillId="0" borderId="5" xfId="0" applyNumberFormat="1" applyFont="1" applyBorder="1"/>
    <xf numFmtId="167" fontId="3" fillId="0" borderId="5" xfId="0" applyNumberFormat="1" applyFont="1" applyBorder="1"/>
    <xf numFmtId="0" fontId="4" fillId="0" borderId="0" xfId="1"/>
    <xf numFmtId="0" fontId="0" fillId="0" borderId="0" xfId="0" applyAlignment="1">
      <alignment wrapText="1"/>
    </xf>
    <xf numFmtId="168" fontId="3" fillId="0" borderId="0" xfId="0" applyNumberFormat="1" applyFont="1"/>
    <xf numFmtId="4" fontId="0" fillId="0" borderId="0" xfId="0" applyNumberFormat="1" applyAlignment="1">
      <alignment horizontal="right"/>
    </xf>
    <xf numFmtId="169" fontId="0" fillId="0" borderId="1" xfId="0" applyNumberFormat="1" applyBorder="1"/>
    <xf numFmtId="4" fontId="0" fillId="0" borderId="0" xfId="0" applyNumberFormat="1"/>
    <xf numFmtId="0" fontId="6" fillId="0" borderId="8" xfId="0" applyFont="1" applyBorder="1" applyAlignment="1">
      <alignment vertical="top"/>
    </xf>
    <xf numFmtId="0" fontId="6" fillId="0" borderId="9" xfId="0" applyFont="1" applyBorder="1" applyAlignment="1">
      <alignment vertical="top" wrapText="1"/>
    </xf>
    <xf numFmtId="170" fontId="0" fillId="0" borderId="0" xfId="0" applyNumberFormat="1"/>
    <xf numFmtId="0" fontId="0" fillId="0" borderId="9" xfId="0" applyBorder="1"/>
    <xf numFmtId="171" fontId="0" fillId="0" borderId="0" xfId="0" applyNumberFormat="1"/>
    <xf numFmtId="43" fontId="0" fillId="0" borderId="0" xfId="2" applyFont="1" applyAlignment="1">
      <alignment horizontal="right"/>
    </xf>
    <xf numFmtId="4" fontId="0" fillId="0" borderId="4" xfId="0" applyNumberFormat="1" applyBorder="1" applyAlignment="1">
      <alignment horizontal="right"/>
    </xf>
    <xf numFmtId="10" fontId="0" fillId="0" borderId="4" xfId="0" applyNumberFormat="1" applyBorder="1" applyAlignment="1">
      <alignment horizontal="right"/>
    </xf>
    <xf numFmtId="0" fontId="0" fillId="0" borderId="7" xfId="0" applyBorder="1"/>
    <xf numFmtId="4" fontId="0" fillId="0" borderId="7" xfId="3" applyNumberFormat="1" applyFont="1" applyBorder="1"/>
    <xf numFmtId="4" fontId="0" fillId="0" borderId="7" xfId="0" applyNumberFormat="1" applyBorder="1"/>
    <xf numFmtId="14" fontId="0" fillId="0" borderId="7" xfId="0" applyNumberFormat="1" applyBorder="1"/>
    <xf numFmtId="0" fontId="0" fillId="0" borderId="7" xfId="0" applyBorder="1" applyAlignment="1">
      <alignment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164" fontId="3" fillId="0" borderId="0" xfId="0" applyNumberFormat="1" applyFont="1"/>
    <xf numFmtId="4" fontId="3" fillId="0" borderId="0" xfId="0" applyNumberFormat="1" applyFont="1"/>
    <xf numFmtId="10" fontId="3" fillId="0" borderId="0" xfId="0" applyNumberFormat="1" applyFont="1"/>
    <xf numFmtId="0" fontId="3" fillId="0" borderId="10" xfId="0" applyFont="1" applyBorder="1"/>
    <xf numFmtId="0" fontId="0" fillId="0" borderId="7" xfId="0" applyBorder="1" applyAlignment="1">
      <alignment vertical="center" wrapText="1"/>
    </xf>
    <xf numFmtId="2" fontId="0" fillId="0" borderId="7" xfId="0" applyNumberFormat="1" applyBorder="1" applyAlignment="1">
      <alignment vertical="center" wrapText="1"/>
    </xf>
    <xf numFmtId="0" fontId="3" fillId="0" borderId="9" xfId="0" applyFont="1" applyBorder="1"/>
    <xf numFmtId="0" fontId="3" fillId="0" borderId="4" xfId="0" applyFont="1" applyBorder="1" applyAlignment="1">
      <alignment vertical="top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/>
    <xf numFmtId="10" fontId="3" fillId="0" borderId="7" xfId="0" applyNumberFormat="1" applyFont="1" applyBorder="1" applyAlignment="1">
      <alignment horizontal="right"/>
    </xf>
    <xf numFmtId="10" fontId="3" fillId="0" borderId="7" xfId="3" applyNumberFormat="1" applyFont="1" applyBorder="1"/>
    <xf numFmtId="10" fontId="3" fillId="0" borderId="6" xfId="3" applyNumberFormat="1" applyFont="1" applyBorder="1"/>
    <xf numFmtId="0" fontId="0" fillId="0" borderId="0" xfId="0" applyAlignment="1">
      <alignment vertical="top"/>
    </xf>
    <xf numFmtId="0" fontId="0" fillId="0" borderId="6" xfId="0" applyBorder="1" applyAlignment="1">
      <alignment horizontal="center" vertical="center"/>
    </xf>
    <xf numFmtId="4" fontId="0" fillId="0" borderId="0" xfId="0" applyNumberFormat="1" applyAlignment="1">
      <alignment vertical="top"/>
    </xf>
    <xf numFmtId="10" fontId="3" fillId="0" borderId="4" xfId="3" applyNumberFormat="1" applyFont="1" applyBorder="1"/>
    <xf numFmtId="4" fontId="0" fillId="0" borderId="6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0" fontId="0" fillId="0" borderId="0" xfId="0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10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3" fontId="8" fillId="0" borderId="7" xfId="0" applyNumberFormat="1" applyFont="1" applyBorder="1" applyAlignment="1">
      <alignment vertical="top"/>
    </xf>
    <xf numFmtId="43" fontId="8" fillId="0" borderId="7" xfId="0" applyNumberFormat="1" applyFont="1" applyBorder="1" applyAlignment="1">
      <alignment vertical="top"/>
    </xf>
    <xf numFmtId="2" fontId="8" fillId="0" borderId="0" xfId="0" applyNumberFormat="1" applyFont="1" applyAlignment="1">
      <alignment vertical="top"/>
    </xf>
    <xf numFmtId="43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10" fontId="8" fillId="0" borderId="7" xfId="0" applyNumberFormat="1" applyFont="1" applyBorder="1" applyAlignment="1">
      <alignment horizontal="center" vertical="top"/>
    </xf>
    <xf numFmtId="10" fontId="8" fillId="0" borderId="0" xfId="0" applyNumberFormat="1" applyFont="1" applyAlignment="1">
      <alignment horizontal="center" vertical="top"/>
    </xf>
    <xf numFmtId="0" fontId="9" fillId="0" borderId="7" xfId="0" applyFont="1" applyBorder="1" applyAlignment="1">
      <alignment vertical="top" wrapText="1"/>
    </xf>
    <xf numFmtId="41" fontId="8" fillId="0" borderId="7" xfId="0" applyNumberFormat="1" applyFont="1" applyBorder="1" applyAlignment="1">
      <alignment vertical="top"/>
    </xf>
    <xf numFmtId="41" fontId="8" fillId="0" borderId="0" xfId="0" applyNumberFormat="1" applyFont="1" applyAlignment="1">
      <alignment vertical="top"/>
    </xf>
    <xf numFmtId="3" fontId="10" fillId="0" borderId="0" xfId="0" applyNumberFormat="1" applyFont="1" applyAlignment="1">
      <alignment vertical="top"/>
    </xf>
    <xf numFmtId="41" fontId="10" fillId="0" borderId="0" xfId="0" applyNumberFormat="1" applyFont="1" applyAlignment="1">
      <alignment vertical="top"/>
    </xf>
    <xf numFmtId="172" fontId="8" fillId="0" borderId="7" xfId="0" applyNumberFormat="1" applyFont="1" applyBorder="1" applyAlignment="1">
      <alignment vertical="top"/>
    </xf>
    <xf numFmtId="4" fontId="8" fillId="0" borderId="7" xfId="0" applyNumberFormat="1" applyFont="1" applyBorder="1" applyAlignment="1">
      <alignment vertical="top"/>
    </xf>
    <xf numFmtId="43" fontId="8" fillId="0" borderId="7" xfId="2" applyFont="1" applyBorder="1" applyAlignment="1">
      <alignment vertical="top"/>
    </xf>
    <xf numFmtId="172" fontId="8" fillId="0" borderId="0" xfId="0" applyNumberFormat="1" applyFont="1" applyAlignment="1">
      <alignment vertical="top"/>
    </xf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3" fontId="8" fillId="0" borderId="7" xfId="0" applyNumberFormat="1" applyFont="1" applyBorder="1" applyAlignment="1">
      <alignment vertical="top" wrapText="1"/>
    </xf>
    <xf numFmtId="3" fontId="8" fillId="0" borderId="0" xfId="0" applyNumberFormat="1" applyFont="1" applyAlignment="1">
      <alignment vertical="top" wrapText="1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3" fillId="0" borderId="7" xfId="0" applyFont="1" applyBorder="1"/>
    <xf numFmtId="0" fontId="0" fillId="0" borderId="13" xfId="0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0" fontId="0" fillId="0" borderId="0" xfId="0" applyNumberFormat="1"/>
    <xf numFmtId="43" fontId="8" fillId="0" borderId="14" xfId="0" applyNumberFormat="1" applyFont="1" applyBorder="1" applyAlignment="1">
      <alignment horizontal="center" vertical="top"/>
    </xf>
    <xf numFmtId="0" fontId="0" fillId="0" borderId="6" xfId="0" applyBorder="1"/>
    <xf numFmtId="0" fontId="3" fillId="0" borderId="0" xfId="0" applyFont="1" applyAlignment="1">
      <alignment wrapText="1"/>
    </xf>
    <xf numFmtId="0" fontId="0" fillId="0" borderId="15" xfId="0" applyBorder="1" applyAlignment="1">
      <alignment wrapText="1"/>
    </xf>
    <xf numFmtId="0" fontId="3" fillId="0" borderId="7" xfId="0" applyFont="1" applyBorder="1" applyAlignment="1">
      <alignment vertical="top" wrapText="1"/>
    </xf>
    <xf numFmtId="0" fontId="4" fillId="0" borderId="7" xfId="1" applyBorder="1" applyAlignment="1">
      <alignment vertical="top" wrapText="1"/>
    </xf>
    <xf numFmtId="0" fontId="4" fillId="0" borderId="7" xfId="1" quotePrefix="1" applyBorder="1" applyAlignment="1">
      <alignment vertical="top" wrapText="1"/>
    </xf>
    <xf numFmtId="0" fontId="4" fillId="0" borderId="0" xfId="1" quotePrefix="1" applyAlignment="1">
      <alignment vertical="top" wrapText="1"/>
    </xf>
    <xf numFmtId="0" fontId="0" fillId="0" borderId="7" xfId="0" applyBorder="1" applyAlignment="1">
      <alignment vertical="top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4</xdr:row>
      <xdr:rowOff>66675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29225" y="15240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</xdr:row>
      <xdr:rowOff>95250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91525" y="15525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5</xdr:row>
      <xdr:rowOff>76200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1125" y="24193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152400</xdr:colOff>
      <xdr:row>5</xdr:row>
      <xdr:rowOff>95250</xdr:rowOff>
    </xdr:from>
    <xdr:ext cx="1238250" cy="714375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72475" y="24384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276225</xdr:colOff>
      <xdr:row>6</xdr:row>
      <xdr:rowOff>95250</xdr:rowOff>
    </xdr:from>
    <xdr:ext cx="1238250" cy="714375"/>
    <xdr:pic>
      <xdr:nvPicPr>
        <xdr:cNvPr id="6" name="Image 5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57800" y="33242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161925</xdr:colOff>
      <xdr:row>6</xdr:row>
      <xdr:rowOff>133350</xdr:rowOff>
    </xdr:from>
    <xdr:ext cx="1238250" cy="714375"/>
    <xdr:pic>
      <xdr:nvPicPr>
        <xdr:cNvPr id="7" name="Image 6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82000" y="33623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</xdr:row>
      <xdr:rowOff>0</xdr:rowOff>
    </xdr:from>
    <xdr:ext cx="1238250" cy="714375"/>
    <xdr:pic>
      <xdr:nvPicPr>
        <xdr:cNvPr id="8" name="Image 7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</xdr:row>
      <xdr:rowOff>0</xdr:rowOff>
    </xdr:from>
    <xdr:ext cx="1238250" cy="714375"/>
    <xdr:pic>
      <xdr:nvPicPr>
        <xdr:cNvPr id="9" name="Image 8" descr="Pic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8</xdr:row>
      <xdr:rowOff>0</xdr:rowOff>
    </xdr:from>
    <xdr:ext cx="1238250" cy="714375"/>
    <xdr:pic>
      <xdr:nvPicPr>
        <xdr:cNvPr id="10" name="Image 9" descr="Pic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1238250" cy="714375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9</xdr:row>
      <xdr:rowOff>0</xdr:rowOff>
    </xdr:from>
    <xdr:ext cx="1238250" cy="714375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9</xdr:row>
      <xdr:rowOff>0</xdr:rowOff>
    </xdr:from>
    <xdr:ext cx="1238250" cy="714375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10</xdr:row>
      <xdr:rowOff>0</xdr:rowOff>
    </xdr:from>
    <xdr:ext cx="1238250" cy="714375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10</xdr:row>
      <xdr:rowOff>0</xdr:rowOff>
    </xdr:from>
    <xdr:ext cx="1238250" cy="714375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10</xdr:row>
      <xdr:rowOff>0</xdr:rowOff>
    </xdr:from>
    <xdr:ext cx="1238250" cy="714375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11</xdr:row>
      <xdr:rowOff>0</xdr:rowOff>
    </xdr:from>
    <xdr:ext cx="1238250" cy="714375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11</xdr:row>
      <xdr:rowOff>0</xdr:rowOff>
    </xdr:from>
    <xdr:ext cx="1238250" cy="714375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12</xdr:row>
      <xdr:rowOff>0</xdr:rowOff>
    </xdr:from>
    <xdr:ext cx="1238250" cy="714375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12</xdr:row>
      <xdr:rowOff>0</xdr:rowOff>
    </xdr:from>
    <xdr:ext cx="1238250" cy="714375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1238250" cy="714375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13</xdr:row>
      <xdr:rowOff>0</xdr:rowOff>
    </xdr:from>
    <xdr:ext cx="1238250" cy="714375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14</xdr:row>
      <xdr:rowOff>0</xdr:rowOff>
    </xdr:from>
    <xdr:ext cx="1238250" cy="714375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1238250" cy="714375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15</xdr:row>
      <xdr:rowOff>0</xdr:rowOff>
    </xdr:from>
    <xdr:ext cx="1238250" cy="714375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15</xdr:row>
      <xdr:rowOff>0</xdr:rowOff>
    </xdr:from>
    <xdr:ext cx="1238250" cy="714375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16</xdr:row>
      <xdr:rowOff>0</xdr:rowOff>
    </xdr:from>
    <xdr:ext cx="1238250" cy="714375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16</xdr:row>
      <xdr:rowOff>0</xdr:rowOff>
    </xdr:from>
    <xdr:ext cx="1238250" cy="714375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1238250" cy="714375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17</xdr:row>
      <xdr:rowOff>0</xdr:rowOff>
    </xdr:from>
    <xdr:ext cx="1238250" cy="714375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18</xdr:row>
      <xdr:rowOff>0</xdr:rowOff>
    </xdr:from>
    <xdr:ext cx="1238250" cy="714375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18</xdr:row>
      <xdr:rowOff>0</xdr:rowOff>
    </xdr:from>
    <xdr:ext cx="1238250" cy="714375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19</xdr:row>
      <xdr:rowOff>0</xdr:rowOff>
    </xdr:from>
    <xdr:ext cx="1238250" cy="714375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19</xdr:row>
      <xdr:rowOff>0</xdr:rowOff>
    </xdr:from>
    <xdr:ext cx="1238250" cy="714375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238250" cy="714375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20</xdr:row>
      <xdr:rowOff>0</xdr:rowOff>
    </xdr:from>
    <xdr:ext cx="1238250" cy="714375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21</xdr:row>
      <xdr:rowOff>0</xdr:rowOff>
    </xdr:from>
    <xdr:ext cx="1238250" cy="714375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21</xdr:row>
      <xdr:rowOff>0</xdr:rowOff>
    </xdr:from>
    <xdr:ext cx="1238250" cy="714375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21</xdr:row>
      <xdr:rowOff>0</xdr:rowOff>
    </xdr:from>
    <xdr:ext cx="1238250" cy="714375"/>
    <xdr:pic>
      <xdr:nvPicPr>
        <xdr:cNvPr id="39" name="Image 38" descr="Pictur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238250" cy="714375"/>
    <xdr:pic>
      <xdr:nvPicPr>
        <xdr:cNvPr id="40" name="Image 39" descr="Pic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22</xdr:row>
      <xdr:rowOff>0</xdr:rowOff>
    </xdr:from>
    <xdr:ext cx="1238250" cy="714375"/>
    <xdr:pic>
      <xdr:nvPicPr>
        <xdr:cNvPr id="41" name="Image 40" descr="Pictur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238250" cy="714375"/>
    <xdr:pic>
      <xdr:nvPicPr>
        <xdr:cNvPr id="42" name="Image 41" descr="Pictur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23</xdr:row>
      <xdr:rowOff>0</xdr:rowOff>
    </xdr:from>
    <xdr:ext cx="1238250" cy="714375"/>
    <xdr:pic>
      <xdr:nvPicPr>
        <xdr:cNvPr id="43" name="Image 42" descr="Pictur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24</xdr:row>
      <xdr:rowOff>0</xdr:rowOff>
    </xdr:from>
    <xdr:ext cx="1238250" cy="714375"/>
    <xdr:pic>
      <xdr:nvPicPr>
        <xdr:cNvPr id="44" name="Image 43" descr="Pictur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24</xdr:row>
      <xdr:rowOff>0</xdr:rowOff>
    </xdr:from>
    <xdr:ext cx="1238250" cy="714375"/>
    <xdr:pic>
      <xdr:nvPicPr>
        <xdr:cNvPr id="45" name="Image 44" descr="Pictur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1238250" cy="714375"/>
    <xdr:pic>
      <xdr:nvPicPr>
        <xdr:cNvPr id="46" name="Image 45" descr="Pictur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25</xdr:row>
      <xdr:rowOff>0</xdr:rowOff>
    </xdr:from>
    <xdr:ext cx="1238250" cy="714375"/>
    <xdr:pic>
      <xdr:nvPicPr>
        <xdr:cNvPr id="47" name="Image 46" descr="Pictur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1238250" cy="714375"/>
    <xdr:pic>
      <xdr:nvPicPr>
        <xdr:cNvPr id="48" name="Image 47" descr="Pictur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26</xdr:row>
      <xdr:rowOff>0</xdr:rowOff>
    </xdr:from>
    <xdr:ext cx="1238250" cy="714375"/>
    <xdr:pic>
      <xdr:nvPicPr>
        <xdr:cNvPr id="49" name="Image 48" descr="Pictur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238250" cy="714375"/>
    <xdr:pic>
      <xdr:nvPicPr>
        <xdr:cNvPr id="50" name="Image 49" descr="Pictur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27</xdr:row>
      <xdr:rowOff>0</xdr:rowOff>
    </xdr:from>
    <xdr:ext cx="1238250" cy="714375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238250" cy="714375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28</xdr:row>
      <xdr:rowOff>0</xdr:rowOff>
    </xdr:from>
    <xdr:ext cx="1238250" cy="714375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29</xdr:row>
      <xdr:rowOff>0</xdr:rowOff>
    </xdr:from>
    <xdr:ext cx="1238250" cy="714375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29</xdr:row>
      <xdr:rowOff>0</xdr:rowOff>
    </xdr:from>
    <xdr:ext cx="1238250" cy="714375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1238250" cy="714375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30</xdr:row>
      <xdr:rowOff>0</xdr:rowOff>
    </xdr:from>
    <xdr:ext cx="1238250" cy="714375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238250" cy="714375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31</xdr:row>
      <xdr:rowOff>0</xdr:rowOff>
    </xdr:from>
    <xdr:ext cx="1238250" cy="714375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238250" cy="714375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32</xdr:row>
      <xdr:rowOff>0</xdr:rowOff>
    </xdr:from>
    <xdr:ext cx="1238250" cy="714375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33</xdr:row>
      <xdr:rowOff>0</xdr:rowOff>
    </xdr:from>
    <xdr:ext cx="1238250" cy="714375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33</xdr:row>
      <xdr:rowOff>0</xdr:rowOff>
    </xdr:from>
    <xdr:ext cx="1238250" cy="714375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34</xdr:row>
      <xdr:rowOff>0</xdr:rowOff>
    </xdr:from>
    <xdr:ext cx="1238250" cy="714375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34</xdr:row>
      <xdr:rowOff>0</xdr:rowOff>
    </xdr:from>
    <xdr:ext cx="1238250" cy="714375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35</xdr:row>
      <xdr:rowOff>0</xdr:rowOff>
    </xdr:from>
    <xdr:ext cx="1238250" cy="714375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35</xdr:row>
      <xdr:rowOff>0</xdr:rowOff>
    </xdr:from>
    <xdr:ext cx="1238250" cy="714375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36</xdr:row>
      <xdr:rowOff>0</xdr:rowOff>
    </xdr:from>
    <xdr:ext cx="1238250" cy="714375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36</xdr:row>
      <xdr:rowOff>0</xdr:rowOff>
    </xdr:from>
    <xdr:ext cx="1238250" cy="714375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37</xdr:row>
      <xdr:rowOff>0</xdr:rowOff>
    </xdr:from>
    <xdr:ext cx="1238250" cy="714375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37</xdr:row>
      <xdr:rowOff>0</xdr:rowOff>
    </xdr:from>
    <xdr:ext cx="1238250" cy="714375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238250" cy="714375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38</xdr:row>
      <xdr:rowOff>0</xdr:rowOff>
    </xdr:from>
    <xdr:ext cx="1238250" cy="714375"/>
    <xdr:pic>
      <xdr:nvPicPr>
        <xdr:cNvPr id="73" name="Image 72" descr="Pictur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38</xdr:row>
      <xdr:rowOff>0</xdr:rowOff>
    </xdr:from>
    <xdr:ext cx="1238250" cy="714375"/>
    <xdr:pic>
      <xdr:nvPicPr>
        <xdr:cNvPr id="74" name="Image 73" descr="Pictur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0</xdr:rowOff>
    </xdr:from>
    <xdr:ext cx="1238250" cy="714375"/>
    <xdr:pic>
      <xdr:nvPicPr>
        <xdr:cNvPr id="75" name="Image 74" descr="Pictur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39</xdr:row>
      <xdr:rowOff>0</xdr:rowOff>
    </xdr:from>
    <xdr:ext cx="1238250" cy="714375"/>
    <xdr:pic>
      <xdr:nvPicPr>
        <xdr:cNvPr id="76" name="Image 75" descr="Pictur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40</xdr:row>
      <xdr:rowOff>0</xdr:rowOff>
    </xdr:from>
    <xdr:ext cx="1238250" cy="714375"/>
    <xdr:pic>
      <xdr:nvPicPr>
        <xdr:cNvPr id="77" name="Image 76" descr="Pictur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40</xdr:row>
      <xdr:rowOff>0</xdr:rowOff>
    </xdr:from>
    <xdr:ext cx="1238250" cy="714375"/>
    <xdr:pic>
      <xdr:nvPicPr>
        <xdr:cNvPr id="78" name="Image 77" descr="Pictur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41</xdr:row>
      <xdr:rowOff>0</xdr:rowOff>
    </xdr:from>
    <xdr:ext cx="1238250" cy="714375"/>
    <xdr:pic>
      <xdr:nvPicPr>
        <xdr:cNvPr id="79" name="Image 78" descr="Pictur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41</xdr:row>
      <xdr:rowOff>0</xdr:rowOff>
    </xdr:from>
    <xdr:ext cx="1238250" cy="714375"/>
    <xdr:pic>
      <xdr:nvPicPr>
        <xdr:cNvPr id="80" name="Image 79" descr="Pictur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42</xdr:row>
      <xdr:rowOff>0</xdr:rowOff>
    </xdr:from>
    <xdr:ext cx="1238250" cy="714375"/>
    <xdr:pic>
      <xdr:nvPicPr>
        <xdr:cNvPr id="81" name="Image 80" descr="Pictur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42</xdr:row>
      <xdr:rowOff>0</xdr:rowOff>
    </xdr:from>
    <xdr:ext cx="1238250" cy="714375"/>
    <xdr:pic>
      <xdr:nvPicPr>
        <xdr:cNvPr id="82" name="Image 81" descr="Pictur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238250" cy="714375"/>
    <xdr:pic>
      <xdr:nvPicPr>
        <xdr:cNvPr id="83" name="Image 82" descr="Pictur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43</xdr:row>
      <xdr:rowOff>0</xdr:rowOff>
    </xdr:from>
    <xdr:ext cx="1238250" cy="714375"/>
    <xdr:pic>
      <xdr:nvPicPr>
        <xdr:cNvPr id="84" name="Image 83" descr="Pictur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238250" cy="714375"/>
    <xdr:pic>
      <xdr:nvPicPr>
        <xdr:cNvPr id="85" name="Image 84" descr="Pictur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44</xdr:row>
      <xdr:rowOff>0</xdr:rowOff>
    </xdr:from>
    <xdr:ext cx="1238250" cy="714375"/>
    <xdr:pic>
      <xdr:nvPicPr>
        <xdr:cNvPr id="86" name="Image 85" descr="Pictur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238250" cy="714375"/>
    <xdr:pic>
      <xdr:nvPicPr>
        <xdr:cNvPr id="87" name="Image 86" descr="Pictur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45</xdr:row>
      <xdr:rowOff>0</xdr:rowOff>
    </xdr:from>
    <xdr:ext cx="1238250" cy="714375"/>
    <xdr:pic>
      <xdr:nvPicPr>
        <xdr:cNvPr id="88" name="Image 87" descr="Pictur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45</xdr:row>
      <xdr:rowOff>0</xdr:rowOff>
    </xdr:from>
    <xdr:ext cx="1238250" cy="714375"/>
    <xdr:pic>
      <xdr:nvPicPr>
        <xdr:cNvPr id="89" name="Image 88" descr="Pictur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1238250" cy="714375"/>
    <xdr:pic>
      <xdr:nvPicPr>
        <xdr:cNvPr id="90" name="Image 89" descr="Pictur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46</xdr:row>
      <xdr:rowOff>0</xdr:rowOff>
    </xdr:from>
    <xdr:ext cx="1238250" cy="714375"/>
    <xdr:pic>
      <xdr:nvPicPr>
        <xdr:cNvPr id="91" name="Image 90" descr="Pictur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238250" cy="714375"/>
    <xdr:pic>
      <xdr:nvPicPr>
        <xdr:cNvPr id="92" name="Image 91" descr="Pictur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47</xdr:row>
      <xdr:rowOff>0</xdr:rowOff>
    </xdr:from>
    <xdr:ext cx="1238250" cy="714375"/>
    <xdr:pic>
      <xdr:nvPicPr>
        <xdr:cNvPr id="93" name="Image 92" descr="Pictur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238250" cy="714375"/>
    <xdr:pic>
      <xdr:nvPicPr>
        <xdr:cNvPr id="94" name="Image 93" descr="Pictur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48</xdr:row>
      <xdr:rowOff>0</xdr:rowOff>
    </xdr:from>
    <xdr:ext cx="1238250" cy="714375"/>
    <xdr:pic>
      <xdr:nvPicPr>
        <xdr:cNvPr id="95" name="Image 94" descr="Pictur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49</xdr:row>
      <xdr:rowOff>0</xdr:rowOff>
    </xdr:from>
    <xdr:ext cx="1238250" cy="714375"/>
    <xdr:pic>
      <xdr:nvPicPr>
        <xdr:cNvPr id="96" name="Image 95" descr="Pictur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49</xdr:row>
      <xdr:rowOff>0</xdr:rowOff>
    </xdr:from>
    <xdr:ext cx="1238250" cy="714375"/>
    <xdr:pic>
      <xdr:nvPicPr>
        <xdr:cNvPr id="97" name="Image 96" descr="Pictur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50</xdr:row>
      <xdr:rowOff>0</xdr:rowOff>
    </xdr:from>
    <xdr:ext cx="1238250" cy="714375"/>
    <xdr:pic>
      <xdr:nvPicPr>
        <xdr:cNvPr id="98" name="Image 97" descr="Pictur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50</xdr:row>
      <xdr:rowOff>0</xdr:rowOff>
    </xdr:from>
    <xdr:ext cx="1238250" cy="714375"/>
    <xdr:pic>
      <xdr:nvPicPr>
        <xdr:cNvPr id="99" name="Image 98" descr="Pictur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238250" cy="714375"/>
    <xdr:pic>
      <xdr:nvPicPr>
        <xdr:cNvPr id="100" name="Image 99" descr="Pictur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51</xdr:row>
      <xdr:rowOff>0</xdr:rowOff>
    </xdr:from>
    <xdr:ext cx="1238250" cy="714375"/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0</xdr:rowOff>
    </xdr:from>
    <xdr:ext cx="1238250" cy="714375"/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52</xdr:row>
      <xdr:rowOff>0</xdr:rowOff>
    </xdr:from>
    <xdr:ext cx="1238250" cy="714375"/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1238250" cy="714375"/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53</xdr:row>
      <xdr:rowOff>0</xdr:rowOff>
    </xdr:from>
    <xdr:ext cx="1238250" cy="714375"/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54</xdr:row>
      <xdr:rowOff>0</xdr:rowOff>
    </xdr:from>
    <xdr:ext cx="1238250" cy="714375"/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54</xdr:row>
      <xdr:rowOff>0</xdr:rowOff>
    </xdr:from>
    <xdr:ext cx="1238250" cy="714375"/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55</xdr:row>
      <xdr:rowOff>0</xdr:rowOff>
    </xdr:from>
    <xdr:ext cx="1238250" cy="714375"/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55</xdr:row>
      <xdr:rowOff>0</xdr:rowOff>
    </xdr:from>
    <xdr:ext cx="1238250" cy="714375"/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56</xdr:row>
      <xdr:rowOff>0</xdr:rowOff>
    </xdr:from>
    <xdr:ext cx="1238250" cy="714375"/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56</xdr:row>
      <xdr:rowOff>0</xdr:rowOff>
    </xdr:from>
    <xdr:ext cx="1238250" cy="714375"/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238250" cy="714375"/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57</xdr:row>
      <xdr:rowOff>0</xdr:rowOff>
    </xdr:from>
    <xdr:ext cx="1238250" cy="714375"/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238250" cy="714375"/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58</xdr:row>
      <xdr:rowOff>0</xdr:rowOff>
    </xdr:from>
    <xdr:ext cx="1238250" cy="714375"/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59</xdr:row>
      <xdr:rowOff>0</xdr:rowOff>
    </xdr:from>
    <xdr:ext cx="1238250" cy="714375"/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59</xdr:row>
      <xdr:rowOff>0</xdr:rowOff>
    </xdr:from>
    <xdr:ext cx="1238250" cy="714375"/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61</xdr:row>
      <xdr:rowOff>0</xdr:rowOff>
    </xdr:from>
    <xdr:ext cx="1238250" cy="714375"/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61</xdr:row>
      <xdr:rowOff>0</xdr:rowOff>
    </xdr:from>
    <xdr:ext cx="1238250" cy="714375"/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62</xdr:row>
      <xdr:rowOff>0</xdr:rowOff>
    </xdr:from>
    <xdr:ext cx="1238250" cy="714375"/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62</xdr:row>
      <xdr:rowOff>0</xdr:rowOff>
    </xdr:from>
    <xdr:ext cx="1238250" cy="714375"/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63</xdr:row>
      <xdr:rowOff>0</xdr:rowOff>
    </xdr:from>
    <xdr:ext cx="1238250" cy="714375"/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63</xdr:row>
      <xdr:rowOff>0</xdr:rowOff>
    </xdr:from>
    <xdr:ext cx="1238250" cy="714375"/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238250" cy="714375"/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64</xdr:row>
      <xdr:rowOff>0</xdr:rowOff>
    </xdr:from>
    <xdr:ext cx="1238250" cy="714375"/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238250" cy="714375"/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65</xdr:row>
      <xdr:rowOff>0</xdr:rowOff>
    </xdr:from>
    <xdr:ext cx="1238250" cy="714375"/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238250" cy="714375"/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66</xdr:row>
      <xdr:rowOff>0</xdr:rowOff>
    </xdr:from>
    <xdr:ext cx="1238250" cy="714375"/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238250" cy="714375"/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67</xdr:row>
      <xdr:rowOff>0</xdr:rowOff>
    </xdr:from>
    <xdr:ext cx="1238250" cy="714375"/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238250" cy="714375"/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68</xdr:row>
      <xdr:rowOff>0</xdr:rowOff>
    </xdr:from>
    <xdr:ext cx="1238250" cy="714375"/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238250" cy="714375"/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69</xdr:row>
      <xdr:rowOff>0</xdr:rowOff>
    </xdr:from>
    <xdr:ext cx="1238250" cy="714375"/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238250" cy="714375"/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70</xdr:row>
      <xdr:rowOff>0</xdr:rowOff>
    </xdr:from>
    <xdr:ext cx="1238250" cy="714375"/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1238250" cy="714375"/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71</xdr:row>
      <xdr:rowOff>0</xdr:rowOff>
    </xdr:from>
    <xdr:ext cx="1238250" cy="714375"/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72</xdr:row>
      <xdr:rowOff>0</xdr:rowOff>
    </xdr:from>
    <xdr:ext cx="1238250" cy="714375"/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72</xdr:row>
      <xdr:rowOff>0</xdr:rowOff>
    </xdr:from>
    <xdr:ext cx="1238250" cy="714375"/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73</xdr:row>
      <xdr:rowOff>0</xdr:rowOff>
    </xdr:from>
    <xdr:ext cx="1238250" cy="714375"/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73</xdr:row>
      <xdr:rowOff>0</xdr:rowOff>
    </xdr:from>
    <xdr:ext cx="1238250" cy="714375"/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74</xdr:row>
      <xdr:rowOff>0</xdr:rowOff>
    </xdr:from>
    <xdr:ext cx="1238250" cy="714375"/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74</xdr:row>
      <xdr:rowOff>0</xdr:rowOff>
    </xdr:from>
    <xdr:ext cx="1238250" cy="714375"/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109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299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228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299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180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180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205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136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297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126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151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469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236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283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151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130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workbookViewId="0">
      <selection activeCell="B5" sqref="B5"/>
    </sheetView>
  </sheetViews>
  <sheetFormatPr defaultRowHeight="15" x14ac:dyDescent="0.25"/>
  <cols>
    <col min="1" max="1" width="8.5703125" style="88" bestFit="1" customWidth="1"/>
    <col min="2" max="2" width="66.140625" style="88" customWidth="1"/>
    <col min="3" max="3" width="25.85546875" customWidth="1"/>
    <col min="4" max="4" width="24.7109375" style="48" customWidth="1"/>
    <col min="5" max="5" width="22" customWidth="1"/>
    <col min="7" max="7" width="22" customWidth="1"/>
  </cols>
  <sheetData>
    <row r="1" spans="1:7" s="1" customFormat="1" x14ac:dyDescent="0.25">
      <c r="A1" s="122" t="s">
        <v>0</v>
      </c>
      <c r="B1" s="123"/>
      <c r="D1" s="129"/>
    </row>
    <row r="2" spans="1:7" s="1" customFormat="1" x14ac:dyDescent="0.25">
      <c r="A2" s="131"/>
      <c r="B2" s="131"/>
      <c r="D2" s="129"/>
    </row>
    <row r="3" spans="1:7" s="1" customFormat="1" x14ac:dyDescent="0.25">
      <c r="A3" s="122" t="s">
        <v>1</v>
      </c>
      <c r="B3" s="123"/>
      <c r="C3" s="120" t="s">
        <v>2</v>
      </c>
      <c r="D3" s="130" t="s">
        <v>3</v>
      </c>
      <c r="E3" s="120" t="s">
        <v>4</v>
      </c>
      <c r="F3" s="120" t="s">
        <v>3</v>
      </c>
      <c r="G3" s="120" t="s">
        <v>4</v>
      </c>
    </row>
    <row r="4" spans="1:7" s="1" customFormat="1" ht="69.95" customHeight="1" x14ac:dyDescent="0.25">
      <c r="A4" s="131" t="s">
        <v>5</v>
      </c>
      <c r="B4" s="131" t="s">
        <v>6</v>
      </c>
      <c r="D4" s="129"/>
    </row>
    <row r="5" spans="1:7" ht="69.95" customHeight="1" x14ac:dyDescent="0.25">
      <c r="A5" s="135" t="s">
        <v>7</v>
      </c>
      <c r="B5" s="132" t="str">
        <f>HYPERLINK("[HY_Portfolio Notes 31-Mar-2026.xlsx]EDCF27!A1","Edelweiss CRISIL-IBX AAA Bond NBFC-HFC - Jun 2027 Index Fund")</f>
        <v>Edelweiss CRISIL-IBX AAA Bond NBFC-HFC - Jun 2027 Index Fund</v>
      </c>
      <c r="C5" s="120"/>
      <c r="D5" s="130" t="s">
        <v>8</v>
      </c>
      <c r="E5" s="120"/>
      <c r="F5" s="121" t="s">
        <v>9</v>
      </c>
      <c r="G5" s="121" t="s">
        <v>9</v>
      </c>
    </row>
    <row r="6" spans="1:7" ht="69.95" customHeight="1" x14ac:dyDescent="0.25">
      <c r="A6" s="135" t="s">
        <v>10</v>
      </c>
      <c r="B6" s="132" t="str">
        <f>HYPERLINK("[HY_Portfolio Notes 31-Mar-2026.xlsx]EDCG28!A1","Edelweiss_CRISIL_IBX 50 50 Gilt Plus SDL Sep 2028 Index Fund")</f>
        <v>Edelweiss_CRISIL_IBX 50 50 Gilt Plus SDL Sep 2028 Index Fund</v>
      </c>
      <c r="C6" s="120"/>
      <c r="D6" s="130" t="s">
        <v>11</v>
      </c>
      <c r="E6" s="120"/>
      <c r="F6" s="121" t="s">
        <v>9</v>
      </c>
      <c r="G6" s="121" t="s">
        <v>9</v>
      </c>
    </row>
    <row r="7" spans="1:7" ht="69.95" customHeight="1" x14ac:dyDescent="0.25">
      <c r="A7" s="135" t="s">
        <v>12</v>
      </c>
      <c r="B7" s="132" t="str">
        <f>HYPERLINK("[HY_Portfolio Notes 31-Mar-2026.xlsx]EEELSS!A1","Edelweiss ELSS Tax saver Fund")</f>
        <v>Edelweiss ELSS Tax saver Fund</v>
      </c>
      <c r="C7" s="120"/>
      <c r="D7" s="130" t="s">
        <v>13</v>
      </c>
      <c r="E7" s="120"/>
      <c r="F7" s="121" t="s">
        <v>9</v>
      </c>
      <c r="G7" s="121" t="s">
        <v>9</v>
      </c>
    </row>
    <row r="8" spans="1:7" ht="69.95" customHeight="1" x14ac:dyDescent="0.25">
      <c r="A8" s="135" t="s">
        <v>14</v>
      </c>
      <c r="B8" s="132" t="str">
        <f>HYPERLINK("[HY_Portfolio Notes 31-Mar-2026.xlsx]EEFOCF!A1","Edelweiss Focused Fund")</f>
        <v>Edelweiss Focused Fund</v>
      </c>
      <c r="C8" s="120"/>
      <c r="D8" s="130" t="s">
        <v>13</v>
      </c>
      <c r="E8" s="120"/>
      <c r="F8" s="121" t="s">
        <v>9</v>
      </c>
      <c r="G8" s="121" t="s">
        <v>9</v>
      </c>
    </row>
    <row r="9" spans="1:7" ht="69.95" customHeight="1" x14ac:dyDescent="0.25">
      <c r="A9" s="135" t="s">
        <v>15</v>
      </c>
      <c r="B9" s="132" t="str">
        <f>HYPERLINK("[HY_Portfolio Notes 31-Mar-2026.xlsx]EEMMQI!A1","Edelweiss Nifty500 Multicap Momentum Quality 50 Index Fund")</f>
        <v>Edelweiss Nifty500 Multicap Momentum Quality 50 Index Fund</v>
      </c>
      <c r="C9" s="120"/>
      <c r="D9" s="130" t="s">
        <v>16</v>
      </c>
      <c r="E9" s="120"/>
      <c r="F9" s="121" t="s">
        <v>9</v>
      </c>
      <c r="G9" s="121" t="s">
        <v>9</v>
      </c>
    </row>
    <row r="10" spans="1:7" ht="69.95" customHeight="1" x14ac:dyDescent="0.25">
      <c r="A10" s="135" t="s">
        <v>17</v>
      </c>
      <c r="B10" s="132" t="str">
        <f>HYPERLINK("[HY_Portfolio Notes 31-Mar-2026.xlsx]EOEMOP!A1","Edelweiss Emerging Markets Opportunities Equity Offshore Fund")</f>
        <v>Edelweiss Emerging Markets Opportunities Equity Offshore Fund</v>
      </c>
      <c r="C10" s="120"/>
      <c r="D10" s="130" t="s">
        <v>18</v>
      </c>
      <c r="E10" s="120"/>
      <c r="F10" s="121" t="s">
        <v>9</v>
      </c>
      <c r="G10" s="121" t="s">
        <v>9</v>
      </c>
    </row>
    <row r="11" spans="1:7" ht="69.95" customHeight="1" x14ac:dyDescent="0.25">
      <c r="A11" s="135" t="s">
        <v>19</v>
      </c>
      <c r="B11" s="132" t="str">
        <f>HYPERLINK("[HY_Portfolio Notes 31-Mar-2026.xlsx]EDACBF!A1","Edelweiss Money Market Fund")</f>
        <v>Edelweiss Money Market Fund</v>
      </c>
      <c r="C11" s="120"/>
      <c r="D11" s="130" t="s">
        <v>20</v>
      </c>
      <c r="E11" s="120"/>
      <c r="F11" s="120" t="s">
        <v>21</v>
      </c>
      <c r="G11" s="120"/>
    </row>
    <row r="12" spans="1:7" ht="69.95" customHeight="1" x14ac:dyDescent="0.25">
      <c r="A12" s="135" t="s">
        <v>22</v>
      </c>
      <c r="B12" s="132" t="str">
        <f>HYPERLINK("[HY_Portfolio Notes 31-Mar-2026.xlsx]EDBE33!A1","BHARAT Bond ETF - April 2033")</f>
        <v>BHARAT Bond ETF - April 2033</v>
      </c>
      <c r="C12" s="120"/>
      <c r="D12" s="130" t="s">
        <v>23</v>
      </c>
      <c r="E12" s="120"/>
      <c r="F12" s="121" t="s">
        <v>9</v>
      </c>
      <c r="G12" s="121" t="s">
        <v>9</v>
      </c>
    </row>
    <row r="13" spans="1:7" ht="69.95" customHeight="1" x14ac:dyDescent="0.25">
      <c r="A13" s="135" t="s">
        <v>24</v>
      </c>
      <c r="B13" s="132" t="str">
        <f>HYPERLINK("[HY_Portfolio Notes 31-Mar-2026.xlsx]EDCG27!A1","Edelweiss CRISIL IBX 50 50 Gilt Plus SDL June 2027 Index Fund")</f>
        <v>Edelweiss CRISIL IBX 50 50 Gilt Plus SDL June 2027 Index Fund</v>
      </c>
      <c r="C13" s="120"/>
      <c r="D13" s="130" t="s">
        <v>25</v>
      </c>
      <c r="E13" s="120"/>
      <c r="F13" s="121" t="s">
        <v>9</v>
      </c>
      <c r="G13" s="121" t="s">
        <v>9</v>
      </c>
    </row>
    <row r="14" spans="1:7" ht="69.95" customHeight="1" x14ac:dyDescent="0.25">
      <c r="A14" s="135" t="s">
        <v>26</v>
      </c>
      <c r="B14" s="132" t="str">
        <f>HYPERLINK("[HY_Portfolio Notes 31-Mar-2026.xlsx]EDN1LE!A1","Edelweiss Nifty 1D Rate Liquid ETF")</f>
        <v>Edelweiss Nifty 1D Rate Liquid ETF</v>
      </c>
      <c r="C14" s="120"/>
      <c r="D14" s="130" t="s">
        <v>27</v>
      </c>
      <c r="E14" s="120"/>
      <c r="F14" s="121" t="s">
        <v>9</v>
      </c>
      <c r="G14" s="121" t="s">
        <v>9</v>
      </c>
    </row>
    <row r="15" spans="1:7" ht="69.95" customHeight="1" x14ac:dyDescent="0.25">
      <c r="A15" s="135" t="s">
        <v>28</v>
      </c>
      <c r="B15" s="132" t="str">
        <f>HYPERLINK("[HY_Portfolio Notes 31-Mar-2026.xlsx]EDNPSF!A1","Edelweiss Nifty PSU Bond Plus SDL Apr2026 50 50 Index Fund")</f>
        <v>Edelweiss Nifty PSU Bond Plus SDL Apr2026 50 50 Index Fund</v>
      </c>
      <c r="C15" s="120"/>
      <c r="D15" s="130" t="s">
        <v>29</v>
      </c>
      <c r="E15" s="120"/>
      <c r="F15" s="121" t="s">
        <v>9</v>
      </c>
      <c r="G15" s="121" t="s">
        <v>9</v>
      </c>
    </row>
    <row r="16" spans="1:7" ht="69.95" customHeight="1" x14ac:dyDescent="0.25">
      <c r="A16" s="135" t="s">
        <v>30</v>
      </c>
      <c r="B16" s="132" t="str">
        <f>HYPERLINK("[HY_Portfolio Notes 31-Mar-2026.xlsx]EEECRF!A1","Edelweiss Flexi-Cap Fund")</f>
        <v>Edelweiss Flexi-Cap Fund</v>
      </c>
      <c r="C16" s="120"/>
      <c r="D16" s="130" t="s">
        <v>13</v>
      </c>
      <c r="E16" s="120"/>
      <c r="F16" s="121" t="s">
        <v>9</v>
      </c>
      <c r="G16" s="121" t="s">
        <v>9</v>
      </c>
    </row>
    <row r="17" spans="1:7" ht="69.95" customHeight="1" x14ac:dyDescent="0.25">
      <c r="A17" s="135" t="s">
        <v>31</v>
      </c>
      <c r="B17" s="132" t="str">
        <f>HYPERLINK("[HY_Portfolio Notes 31-Mar-2026.xlsx]EEIF50!A1","Edelweiss Nifty 50 Index Fund")</f>
        <v>Edelweiss Nifty 50 Index Fund</v>
      </c>
      <c r="C17" s="120"/>
      <c r="D17" s="130" t="s">
        <v>32</v>
      </c>
      <c r="E17" s="120"/>
      <c r="F17" s="121" t="s">
        <v>9</v>
      </c>
      <c r="G17" s="121" t="s">
        <v>9</v>
      </c>
    </row>
    <row r="18" spans="1:7" ht="69.95" customHeight="1" x14ac:dyDescent="0.25">
      <c r="A18" s="135" t="s">
        <v>33</v>
      </c>
      <c r="B18" s="132" t="str">
        <f>HYPERLINK("[HY_Portfolio Notes 31-Mar-2026.xlsx]EEM150!A1","Edelweiss Nifty Midcap150 Momentum 50 Index Fund")</f>
        <v>Edelweiss Nifty Midcap150 Momentum 50 Index Fund</v>
      </c>
      <c r="C18" s="120"/>
      <c r="D18" s="130" t="s">
        <v>34</v>
      </c>
      <c r="E18" s="120"/>
      <c r="F18" s="121" t="s">
        <v>9</v>
      </c>
      <c r="G18" s="121" t="s">
        <v>9</v>
      </c>
    </row>
    <row r="19" spans="1:7" ht="69.95" customHeight="1" x14ac:dyDescent="0.25">
      <c r="A19" s="135" t="s">
        <v>35</v>
      </c>
      <c r="B19" s="132" t="str">
        <f>HYPERLINK("[HY_Portfolio Notes 31-Mar-2026.xlsx]EENBEF!A1","Edelweiss Nifty Bank ETF")</f>
        <v>Edelweiss Nifty Bank ETF</v>
      </c>
      <c r="C19" s="120"/>
      <c r="D19" s="130" t="s">
        <v>36</v>
      </c>
      <c r="E19" s="120"/>
      <c r="F19" s="121" t="s">
        <v>9</v>
      </c>
      <c r="G19" s="121" t="s">
        <v>9</v>
      </c>
    </row>
    <row r="20" spans="1:7" ht="69.95" customHeight="1" x14ac:dyDescent="0.25">
      <c r="A20" s="135" t="s">
        <v>37</v>
      </c>
      <c r="B20" s="132" t="str">
        <f>HYPERLINK("[HY_Portfolio Notes 31-Mar-2026.xlsx]EGEFOF!A1","Edelweiss Gold ETF FoF")</f>
        <v>Edelweiss Gold ETF FoF</v>
      </c>
      <c r="C20" s="120"/>
      <c r="D20" s="130" t="s">
        <v>38</v>
      </c>
      <c r="E20" s="120"/>
      <c r="F20" s="121" t="s">
        <v>9</v>
      </c>
      <c r="G20" s="121" t="s">
        <v>9</v>
      </c>
    </row>
    <row r="21" spans="1:7" ht="69.95" customHeight="1" x14ac:dyDescent="0.25">
      <c r="A21" s="135" t="s">
        <v>39</v>
      </c>
      <c r="B21" s="132" t="str">
        <f>HYPERLINK("[HY_Portfolio Notes 31-Mar-2026.xlsx]EDFF33!A1","BHARAT Bond FOF - April 2033")</f>
        <v>BHARAT Bond FOF - April 2033</v>
      </c>
      <c r="C21" s="120"/>
      <c r="D21" s="130" t="s">
        <v>23</v>
      </c>
      <c r="E21" s="120"/>
      <c r="F21" s="121" t="s">
        <v>9</v>
      </c>
      <c r="G21" s="121" t="s">
        <v>9</v>
      </c>
    </row>
    <row r="22" spans="1:7" ht="69.95" customHeight="1" x14ac:dyDescent="0.25">
      <c r="A22" s="135" t="s">
        <v>40</v>
      </c>
      <c r="B22" s="132" t="str">
        <f>HYPERLINK("[HY_Portfolio Notes 31-Mar-2026.xlsx]EDGSEC!A1","Edelweiss Government Securities Fund")</f>
        <v>Edelweiss Government Securities Fund</v>
      </c>
      <c r="C22" s="120"/>
      <c r="D22" s="130" t="s">
        <v>41</v>
      </c>
      <c r="E22" s="120"/>
      <c r="F22" s="120" t="s">
        <v>42</v>
      </c>
      <c r="G22" s="120"/>
    </row>
    <row r="23" spans="1:7" ht="69.95" customHeight="1" x14ac:dyDescent="0.25">
      <c r="A23" s="135" t="s">
        <v>43</v>
      </c>
      <c r="B23" s="132" t="str">
        <f>HYPERLINK("[HY_Portfolio Notes 31-Mar-2026.xlsx]EDONTF!A1","EDELWEISS OVERNIGHT FUND")</f>
        <v>EDELWEISS OVERNIGHT FUND</v>
      </c>
      <c r="C23" s="120"/>
      <c r="D23" s="130" t="s">
        <v>44</v>
      </c>
      <c r="E23" s="120"/>
      <c r="F23" s="121" t="s">
        <v>9</v>
      </c>
      <c r="G23" s="121" t="s">
        <v>9</v>
      </c>
    </row>
    <row r="24" spans="1:7" ht="69.95" customHeight="1" x14ac:dyDescent="0.25">
      <c r="A24" s="135" t="s">
        <v>45</v>
      </c>
      <c r="B24" s="132" t="str">
        <f>HYPERLINK("[HY_Portfolio Notes 31-Mar-2026.xlsx]EECONF!A1","Edelweiss Consumption Fund")</f>
        <v>Edelweiss Consumption Fund</v>
      </c>
      <c r="C24" s="120"/>
      <c r="D24" s="130" t="s">
        <v>46</v>
      </c>
      <c r="E24" s="120"/>
      <c r="F24" s="121" t="s">
        <v>9</v>
      </c>
      <c r="G24" s="121" t="s">
        <v>9</v>
      </c>
    </row>
    <row r="25" spans="1:7" ht="69.95" customHeight="1" x14ac:dyDescent="0.25">
      <c r="A25" s="135" t="s">
        <v>47</v>
      </c>
      <c r="B25" s="132" t="str">
        <f>HYPERLINK("[HY_Portfolio Notes 31-Mar-2026.xlsx]EEESCF!A1","Edelweiss Small Cap Fund")</f>
        <v>Edelweiss Small Cap Fund</v>
      </c>
      <c r="C25" s="120"/>
      <c r="D25" s="130" t="s">
        <v>48</v>
      </c>
      <c r="E25" s="120"/>
      <c r="F25" s="121" t="s">
        <v>9</v>
      </c>
      <c r="G25" s="121" t="s">
        <v>9</v>
      </c>
    </row>
    <row r="26" spans="1:7" ht="69.95" customHeight="1" x14ac:dyDescent="0.25">
      <c r="A26" s="135" t="s">
        <v>49</v>
      </c>
      <c r="B26" s="132" t="str">
        <f>HYPERLINK("[HY_Portfolio Notes 31-Mar-2026.xlsx]EELMIF!A1","Edelweiss NIFTY Large Mid Cap 250 Index Fund")</f>
        <v>Edelweiss NIFTY Large Mid Cap 250 Index Fund</v>
      </c>
      <c r="C26" s="120"/>
      <c r="D26" s="130" t="s">
        <v>50</v>
      </c>
      <c r="E26" s="120"/>
      <c r="F26" s="121" t="s">
        <v>9</v>
      </c>
      <c r="G26" s="121" t="s">
        <v>9</v>
      </c>
    </row>
    <row r="27" spans="1:7" ht="69.95" customHeight="1" x14ac:dyDescent="0.25">
      <c r="A27" s="135" t="s">
        <v>51</v>
      </c>
      <c r="B27" s="132" t="str">
        <f>HYPERLINK("[HY_Portfolio Notes 31-Mar-2026.xlsx]EEMOFF!A1","Edelweiss Multi Asset Omni Fund of Fund")</f>
        <v>Edelweiss Multi Asset Omni Fund of Fund</v>
      </c>
      <c r="C27" s="120"/>
      <c r="D27" s="130" t="s">
        <v>52</v>
      </c>
      <c r="E27" s="120"/>
      <c r="F27" s="121" t="s">
        <v>9</v>
      </c>
      <c r="G27" s="121" t="s">
        <v>9</v>
      </c>
    </row>
    <row r="28" spans="1:7" ht="69.95" customHeight="1" x14ac:dyDescent="0.25">
      <c r="A28" s="135" t="s">
        <v>53</v>
      </c>
      <c r="B28" s="132" t="str">
        <f>HYPERLINK("[HY_Portfolio Notes 31-Mar-2026.xlsx]EGSFOF!A1","Edelweiss Gold and Silver ETF FOF")</f>
        <v>Edelweiss Gold and Silver ETF FOF</v>
      </c>
      <c r="C28" s="120"/>
      <c r="D28" s="130" t="s">
        <v>54</v>
      </c>
      <c r="E28" s="120"/>
      <c r="F28" s="121" t="s">
        <v>9</v>
      </c>
      <c r="G28" s="121" t="s">
        <v>9</v>
      </c>
    </row>
    <row r="29" spans="1:7" ht="69.95" customHeight="1" x14ac:dyDescent="0.25">
      <c r="A29" s="135" t="s">
        <v>55</v>
      </c>
      <c r="B29" s="132" t="str">
        <f>HYPERLINK("[HY_Portfolio Notes 31-Mar-2026.xlsx]ESEFOF!A1","Edelweiss Silver ETF Fund of Fund")</f>
        <v>Edelweiss Silver ETF Fund of Fund</v>
      </c>
      <c r="C29" s="120"/>
      <c r="D29" s="130" t="s">
        <v>56</v>
      </c>
      <c r="E29" s="120"/>
      <c r="F29" s="121" t="s">
        <v>9</v>
      </c>
      <c r="G29" s="121" t="s">
        <v>9</v>
      </c>
    </row>
    <row r="30" spans="1:7" ht="69.95" customHeight="1" x14ac:dyDescent="0.25">
      <c r="A30" s="135" t="s">
        <v>57</v>
      </c>
      <c r="B30" s="132" t="str">
        <f>HYPERLINK("[HY_Portfolio Notes 31-Mar-2026.xlsx]EDCG37!A1","Edelweiss_CRISIL IBX 50 50 Gilt Plus SDL April 2037 Index Fund")</f>
        <v>Edelweiss_CRISIL IBX 50 50 Gilt Plus SDL April 2037 Index Fund</v>
      </c>
      <c r="C30" s="120"/>
      <c r="D30" s="130" t="s">
        <v>58</v>
      </c>
      <c r="E30" s="120"/>
      <c r="F30" s="121" t="s">
        <v>9</v>
      </c>
      <c r="G30" s="121" t="s">
        <v>9</v>
      </c>
    </row>
    <row r="31" spans="1:7" ht="69.95" customHeight="1" x14ac:dyDescent="0.25">
      <c r="A31" s="135" t="s">
        <v>59</v>
      </c>
      <c r="B31" s="132" t="str">
        <f>HYPERLINK("[HY_Portfolio Notes 31-Mar-2026.xlsx]EDFF30!A1","BHARAT Bond FOF - April 2030")</f>
        <v>BHARAT Bond FOF - April 2030</v>
      </c>
      <c r="C31" s="120"/>
      <c r="D31" s="130" t="s">
        <v>60</v>
      </c>
      <c r="E31" s="120"/>
      <c r="F31" s="121" t="s">
        <v>9</v>
      </c>
      <c r="G31" s="121" t="s">
        <v>9</v>
      </c>
    </row>
    <row r="32" spans="1:7" ht="69.95" customHeight="1" x14ac:dyDescent="0.25">
      <c r="A32" s="135" t="s">
        <v>61</v>
      </c>
      <c r="B32" s="132" t="str">
        <f>HYPERLINK("[HY_Portfolio Notes 31-Mar-2026.xlsx]EDFF31!A1","BHARAT Bond FOF - April 2031")</f>
        <v>BHARAT Bond FOF - April 2031</v>
      </c>
      <c r="C32" s="120"/>
      <c r="D32" s="130" t="s">
        <v>62</v>
      </c>
      <c r="E32" s="120"/>
      <c r="F32" s="121" t="s">
        <v>9</v>
      </c>
      <c r="G32" s="121" t="s">
        <v>9</v>
      </c>
    </row>
    <row r="33" spans="1:7" ht="69.95" customHeight="1" x14ac:dyDescent="0.25">
      <c r="A33" s="135" t="s">
        <v>63</v>
      </c>
      <c r="B33" s="132" t="str">
        <f>HYPERLINK("[HY_Portfolio Notes 31-Mar-2026.xlsx]EDNP27!A1","Edelweiss Nifty PSU Bond Plus SDL Apr2027 50 50 Index")</f>
        <v>Edelweiss Nifty PSU Bond Plus SDL Apr2027 50 50 Index</v>
      </c>
      <c r="C33" s="120"/>
      <c r="D33" s="130" t="s">
        <v>64</v>
      </c>
      <c r="E33" s="120"/>
      <c r="F33" s="121" t="s">
        <v>9</v>
      </c>
      <c r="G33" s="121" t="s">
        <v>9</v>
      </c>
    </row>
    <row r="34" spans="1:7" ht="69.95" customHeight="1" x14ac:dyDescent="0.25">
      <c r="A34" s="135" t="s">
        <v>65</v>
      </c>
      <c r="B34" s="132" t="str">
        <f>HYPERLINK("[HY_Portfolio Notes 31-Mar-2026.xlsx]EEFINS!A1","Edelweiss Financial Services Fund")</f>
        <v>Edelweiss Financial Services Fund</v>
      </c>
      <c r="C34" s="120"/>
      <c r="D34" s="130" t="s">
        <v>66</v>
      </c>
      <c r="E34" s="120"/>
      <c r="F34" s="121" t="s">
        <v>9</v>
      </c>
      <c r="G34" s="121" t="s">
        <v>9</v>
      </c>
    </row>
    <row r="35" spans="1:7" ht="69.95" customHeight="1" x14ac:dyDescent="0.25">
      <c r="A35" s="135" t="s">
        <v>67</v>
      </c>
      <c r="B35" s="132" t="str">
        <f>HYPERLINK("[HY_Portfolio Notes 31-Mar-2026.xlsx]EEMAAF!A1","Edelweiss Multi Asset Allocation Fund")</f>
        <v>Edelweiss Multi Asset Allocation Fund</v>
      </c>
      <c r="C35" s="120"/>
      <c r="D35" s="130" t="s">
        <v>68</v>
      </c>
      <c r="E35" s="120"/>
      <c r="F35" s="121" t="s">
        <v>9</v>
      </c>
      <c r="G35" s="121" t="s">
        <v>9</v>
      </c>
    </row>
    <row r="36" spans="1:7" ht="69.95" customHeight="1" x14ac:dyDescent="0.25">
      <c r="A36" s="135" t="s">
        <v>69</v>
      </c>
      <c r="B36" s="132" t="str">
        <f>HYPERLINK("[HY_Portfolio Notes 31-Mar-2026.xlsx]EENN50!A1","Edelweiss Nifty Next 50 Index Fund")</f>
        <v>Edelweiss Nifty Next 50 Index Fund</v>
      </c>
      <c r="C36" s="120"/>
      <c r="D36" s="130" t="s">
        <v>70</v>
      </c>
      <c r="E36" s="120"/>
      <c r="F36" s="121" t="s">
        <v>9</v>
      </c>
      <c r="G36" s="121" t="s">
        <v>9</v>
      </c>
    </row>
    <row r="37" spans="1:7" ht="69.95" customHeight="1" x14ac:dyDescent="0.25">
      <c r="A37" s="135" t="s">
        <v>71</v>
      </c>
      <c r="B37" s="132" t="str">
        <f>HYPERLINK("[HY_Portfolio Notes 31-Mar-2026.xlsx]EES250!A1","Edelweiss Nifty Smallcap 250 Index Fund")</f>
        <v>Edelweiss Nifty Smallcap 250 Index Fund</v>
      </c>
      <c r="C37" s="120"/>
      <c r="D37" s="130" t="s">
        <v>48</v>
      </c>
      <c r="E37" s="120"/>
      <c r="F37" s="121" t="s">
        <v>9</v>
      </c>
      <c r="G37" s="121" t="s">
        <v>9</v>
      </c>
    </row>
    <row r="38" spans="1:7" ht="69.95" customHeight="1" x14ac:dyDescent="0.25">
      <c r="A38" s="135" t="s">
        <v>72</v>
      </c>
      <c r="B38" s="132" t="str">
        <f>HYPERLINK("[HY_Portfolio Notes 31-Mar-2026.xlsx]EGOLDE!A1","Edelweiss Gold ETF Fund")</f>
        <v>Edelweiss Gold ETF Fund</v>
      </c>
      <c r="C38" s="120"/>
      <c r="D38" s="130" t="s">
        <v>73</v>
      </c>
      <c r="E38" s="120"/>
      <c r="F38" s="121" t="s">
        <v>9</v>
      </c>
      <c r="G38" s="121" t="s">
        <v>9</v>
      </c>
    </row>
    <row r="39" spans="1:7" ht="69.95" customHeight="1" x14ac:dyDescent="0.25">
      <c r="A39" s="135" t="s">
        <v>74</v>
      </c>
      <c r="B39" s="132" t="str">
        <f>HYPERLINK("[HY_Portfolio Notes 31-Mar-2026.xlsx]ELLIQF!A1","Edelweiss Liquid Fund")</f>
        <v>Edelweiss Liquid Fund</v>
      </c>
      <c r="C39" s="120"/>
      <c r="D39" s="130" t="s">
        <v>75</v>
      </c>
      <c r="E39" s="120"/>
      <c r="F39" s="120" t="s">
        <v>76</v>
      </c>
      <c r="G39" s="120"/>
    </row>
    <row r="40" spans="1:7" ht="69.95" customHeight="1" x14ac:dyDescent="0.25">
      <c r="A40" s="135" t="s">
        <v>77</v>
      </c>
      <c r="B40" s="132" t="str">
        <f>HYPERLINK("[HY_Portfolio Notes 31-Mar-2026.xlsx]EDBE30!A1","BHARAT Bond ETF - April 2030")</f>
        <v>BHARAT Bond ETF - April 2030</v>
      </c>
      <c r="C40" s="120"/>
      <c r="D40" s="130" t="s">
        <v>60</v>
      </c>
      <c r="E40" s="120"/>
      <c r="F40" s="121" t="s">
        <v>9</v>
      </c>
      <c r="G40" s="121" t="s">
        <v>9</v>
      </c>
    </row>
    <row r="41" spans="1:7" ht="69.95" customHeight="1" x14ac:dyDescent="0.25">
      <c r="A41" s="135" t="s">
        <v>78</v>
      </c>
      <c r="B41" s="132" t="str">
        <f>HYPERLINK("[HY_Portfolio Notes 31-Mar-2026.xlsx]EEEQTF!A1","Edelweiss Large &amp; Mid Cap Fund")</f>
        <v>Edelweiss Large &amp; Mid Cap Fund</v>
      </c>
      <c r="C41" s="120"/>
      <c r="D41" s="130" t="s">
        <v>50</v>
      </c>
      <c r="E41" s="120"/>
      <c r="F41" s="121" t="s">
        <v>9</v>
      </c>
      <c r="G41" s="121" t="s">
        <v>9</v>
      </c>
    </row>
    <row r="42" spans="1:7" ht="69.95" customHeight="1" x14ac:dyDescent="0.25">
      <c r="A42" s="135" t="s">
        <v>79</v>
      </c>
      <c r="B42" s="132" t="str">
        <f>HYPERLINK("[HY_Portfolio Notes 31-Mar-2026.xlsx]EEPRUA!A1","Edelweiss Aggressive Hybrid Fund")</f>
        <v>Edelweiss Aggressive Hybrid Fund</v>
      </c>
      <c r="C42" s="120"/>
      <c r="D42" s="130" t="s">
        <v>80</v>
      </c>
      <c r="E42" s="120"/>
      <c r="F42" s="121" t="s">
        <v>9</v>
      </c>
      <c r="G42" s="121" t="s">
        <v>9</v>
      </c>
    </row>
    <row r="43" spans="1:7" ht="69.95" customHeight="1" x14ac:dyDescent="0.25">
      <c r="A43" s="135" t="s">
        <v>81</v>
      </c>
      <c r="B43" s="132" t="str">
        <f>HYPERLINK("[HY_Portfolio Notes 31-Mar-2026.xlsx]EES30E!A1","Edelweiss BSE Sensex ETF")</f>
        <v>Edelweiss BSE Sensex ETF</v>
      </c>
      <c r="C43" s="120"/>
      <c r="D43" s="130" t="s">
        <v>82</v>
      </c>
      <c r="E43" s="120"/>
      <c r="F43" s="121" t="s">
        <v>9</v>
      </c>
      <c r="G43" s="121" t="s">
        <v>9</v>
      </c>
    </row>
    <row r="44" spans="1:7" ht="69.95" customHeight="1" x14ac:dyDescent="0.25">
      <c r="A44" s="135" t="s">
        <v>83</v>
      </c>
      <c r="B44" s="132" t="str">
        <f>HYPERLINK("[HY_Portfolio Notes 31-Mar-2026.xlsx]EETECF!A1","Edelweiss Technology Fund")</f>
        <v>Edelweiss Technology Fund</v>
      </c>
      <c r="C44" s="120"/>
      <c r="D44" s="130" t="s">
        <v>84</v>
      </c>
      <c r="E44" s="120"/>
      <c r="F44" s="121" t="s">
        <v>9</v>
      </c>
      <c r="G44" s="121" t="s">
        <v>9</v>
      </c>
    </row>
    <row r="45" spans="1:7" ht="69.95" customHeight="1" x14ac:dyDescent="0.25">
      <c r="A45" s="135" t="s">
        <v>85</v>
      </c>
      <c r="B45" s="132" t="str">
        <f>HYPERLINK("[HY_Portfolio Notes 31-Mar-2026.xlsx]EOEDOF!A1","Edelweiss Europe Dynamic Equity Offshore Fund")</f>
        <v>Edelweiss Europe Dynamic Equity Offshore Fund</v>
      </c>
      <c r="C45" s="120"/>
      <c r="D45" s="130" t="s">
        <v>86</v>
      </c>
      <c r="E45" s="120"/>
      <c r="F45" s="121" t="s">
        <v>9</v>
      </c>
      <c r="G45" s="121" t="s">
        <v>9</v>
      </c>
    </row>
    <row r="46" spans="1:7" ht="69.95" customHeight="1" x14ac:dyDescent="0.25">
      <c r="A46" s="135" t="s">
        <v>87</v>
      </c>
      <c r="B46" s="132" t="str">
        <f>HYPERLINK("[HY_Portfolio Notes 31-Mar-2026.xlsx]EDBPDF!A1","Edelweiss Banking and PSU Debt Fund")</f>
        <v>Edelweiss Banking and PSU Debt Fund</v>
      </c>
      <c r="C46" s="120"/>
      <c r="D46" s="130" t="s">
        <v>88</v>
      </c>
      <c r="E46" s="120"/>
      <c r="F46" s="120" t="s">
        <v>89</v>
      </c>
      <c r="G46" s="120"/>
    </row>
    <row r="47" spans="1:7" ht="69.95" customHeight="1" x14ac:dyDescent="0.25">
      <c r="A47" s="135" t="s">
        <v>90</v>
      </c>
      <c r="B47" s="132" t="str">
        <f>HYPERLINK("[HY_Portfolio Notes 31-Mar-2026.xlsx]EDCSDF!A1","Edelweiss CRL IBX 50 50 Gilt Plus SDL Short Duration Index Fund")</f>
        <v>Edelweiss CRL IBX 50 50 Gilt Plus SDL Short Duration Index Fund</v>
      </c>
      <c r="C47" s="120"/>
      <c r="D47" s="130" t="s">
        <v>91</v>
      </c>
      <c r="E47" s="120"/>
      <c r="F47" s="121" t="s">
        <v>9</v>
      </c>
      <c r="G47" s="121" t="s">
        <v>9</v>
      </c>
    </row>
    <row r="48" spans="1:7" ht="69.95" customHeight="1" x14ac:dyDescent="0.25">
      <c r="A48" s="135" t="s">
        <v>92</v>
      </c>
      <c r="B48" s="132" t="str">
        <f>HYPERLINK("[HY_Portfolio Notes 31-Mar-2026.xlsx]EEIF30!A1","Edelweiss Nifty 100 Quality 30 Index Fnd")</f>
        <v>Edelweiss Nifty 100 Quality 30 Index Fnd</v>
      </c>
      <c r="C48" s="120"/>
      <c r="D48" s="130" t="s">
        <v>93</v>
      </c>
      <c r="E48" s="120"/>
      <c r="F48" s="121" t="s">
        <v>9</v>
      </c>
      <c r="G48" s="121" t="s">
        <v>9</v>
      </c>
    </row>
    <row r="49" spans="1:7" ht="69.95" customHeight="1" x14ac:dyDescent="0.25">
      <c r="A49" s="135" t="s">
        <v>94</v>
      </c>
      <c r="B49" s="132" t="str">
        <f>HYPERLINK("[HY_Portfolio Notes 31-Mar-2026.xlsx]EELMFE!A1","Edelweiss Nifty LargeMidcap 250 ETF")</f>
        <v>Edelweiss Nifty LargeMidcap 250 ETF</v>
      </c>
      <c r="C49" s="120"/>
      <c r="D49" s="130" t="s">
        <v>95</v>
      </c>
      <c r="E49" s="120"/>
      <c r="F49" s="121" t="s">
        <v>9</v>
      </c>
      <c r="G49" s="121" t="s">
        <v>9</v>
      </c>
    </row>
    <row r="50" spans="1:7" ht="69.95" customHeight="1" x14ac:dyDescent="0.25">
      <c r="A50" s="135" t="s">
        <v>96</v>
      </c>
      <c r="B50" s="132" t="str">
        <f>HYPERLINK("[HY_Portfolio Notes 31-Mar-2026.xlsx]EEMOF1!A1","EDELWEISS RECENTLY LISTED IPO FUND")</f>
        <v>EDELWEISS RECENTLY LISTED IPO FUND</v>
      </c>
      <c r="C50" s="120"/>
      <c r="D50" s="130" t="s">
        <v>97</v>
      </c>
      <c r="E50" s="120"/>
      <c r="F50" s="121" t="s">
        <v>9</v>
      </c>
      <c r="G50" s="121" t="s">
        <v>9</v>
      </c>
    </row>
    <row r="51" spans="1:7" ht="69.95" customHeight="1" x14ac:dyDescent="0.25">
      <c r="A51" s="135" t="s">
        <v>98</v>
      </c>
      <c r="B51" s="132" t="str">
        <f>HYPERLINK("[HY_Portfolio Notes 31-Mar-2026.xlsx]EOCHIF!A1","Edelweiss Greater China Equity Off-shore Fund")</f>
        <v>Edelweiss Greater China Equity Off-shore Fund</v>
      </c>
      <c r="C51" s="120"/>
      <c r="D51" s="130" t="s">
        <v>99</v>
      </c>
      <c r="E51" s="120"/>
      <c r="F51" s="121" t="s">
        <v>9</v>
      </c>
      <c r="G51" s="121" t="s">
        <v>9</v>
      </c>
    </row>
    <row r="52" spans="1:7" ht="69.95" customHeight="1" x14ac:dyDescent="0.25">
      <c r="A52" s="135" t="s">
        <v>100</v>
      </c>
      <c r="B52" s="132" t="str">
        <f>HYPERLINK("[HY_Portfolio Notes 31-Mar-2026.xlsx]EODWHF!A1","Edelweiss MSCI (I) DM &amp; WD HC 45 ID Fund")</f>
        <v>Edelweiss MSCI (I) DM &amp; WD HC 45 ID Fund</v>
      </c>
      <c r="C52" s="120"/>
      <c r="D52" s="130" t="s">
        <v>101</v>
      </c>
      <c r="E52" s="120"/>
      <c r="F52" s="121" t="s">
        <v>9</v>
      </c>
      <c r="G52" s="121" t="s">
        <v>9</v>
      </c>
    </row>
    <row r="53" spans="1:7" ht="69.95" customHeight="1" x14ac:dyDescent="0.25">
      <c r="A53" s="135" t="s">
        <v>102</v>
      </c>
      <c r="B53" s="132" t="str">
        <f>HYPERLINK("[HY_Portfolio Notes 31-Mar-2026.xlsx]EDBE31!A1","BHARAT Bond ETF - April 2031")</f>
        <v>BHARAT Bond ETF - April 2031</v>
      </c>
      <c r="C53" s="120"/>
      <c r="D53" s="130" t="s">
        <v>62</v>
      </c>
      <c r="E53" s="120"/>
      <c r="F53" s="121" t="s">
        <v>9</v>
      </c>
      <c r="G53" s="121" t="s">
        <v>9</v>
      </c>
    </row>
    <row r="54" spans="1:7" ht="69.95" customHeight="1" x14ac:dyDescent="0.25">
      <c r="A54" s="135" t="s">
        <v>103</v>
      </c>
      <c r="B54" s="132" t="str">
        <f>HYPERLINK("[HY_Portfolio Notes 31-Mar-2026.xlsx]EDBE32!A1","BHARAT Bond ETF - April 2032")</f>
        <v>BHARAT Bond ETF - April 2032</v>
      </c>
      <c r="C54" s="120"/>
      <c r="D54" s="130" t="s">
        <v>104</v>
      </c>
      <c r="E54" s="120"/>
      <c r="F54" s="121" t="s">
        <v>9</v>
      </c>
      <c r="G54" s="121" t="s">
        <v>9</v>
      </c>
    </row>
    <row r="55" spans="1:7" ht="69.95" customHeight="1" x14ac:dyDescent="0.25">
      <c r="A55" s="135" t="s">
        <v>105</v>
      </c>
      <c r="B55" s="132" t="str">
        <f>HYPERLINK("[HY_Portfolio Notes 31-Mar-2026.xlsx]EDCF28!A1","Edelweiss CRISIL IBX AAA Financial Services Bond – Jan 2028 Index Fund")</f>
        <v>Edelweiss CRISIL IBX AAA Financial Services Bond – Jan 2028 Index Fund</v>
      </c>
      <c r="C55" s="120"/>
      <c r="D55" s="130" t="s">
        <v>106</v>
      </c>
      <c r="E55" s="120"/>
      <c r="F55" s="121" t="s">
        <v>9</v>
      </c>
      <c r="G55" s="121" t="s">
        <v>9</v>
      </c>
    </row>
    <row r="56" spans="1:7" ht="69.95" customHeight="1" x14ac:dyDescent="0.25">
      <c r="A56" s="135" t="s">
        <v>107</v>
      </c>
      <c r="B56" s="132" t="str">
        <f>HYPERLINK("[HY_Portfolio Notes 31-Mar-2026.xlsx]EDLDUF!A1","Edelweiss Low Duration Fund")</f>
        <v>Edelweiss Low Duration Fund</v>
      </c>
      <c r="C56" s="120"/>
      <c r="D56" s="130" t="s">
        <v>108</v>
      </c>
      <c r="E56" s="120"/>
      <c r="F56" s="121" t="s">
        <v>9</v>
      </c>
      <c r="G56" s="121" t="s">
        <v>9</v>
      </c>
    </row>
    <row r="57" spans="1:7" ht="69.95" customHeight="1" x14ac:dyDescent="0.25">
      <c r="A57" s="135" t="s">
        <v>109</v>
      </c>
      <c r="B57" s="132" t="str">
        <f>HYPERLINK("[HY_Portfolio Notes 31-Mar-2026.xlsx]EEBCYF!A1","Edelweiss Business Cycle Fund")</f>
        <v>Edelweiss Business Cycle Fund</v>
      </c>
      <c r="C57" s="120"/>
      <c r="D57" s="130" t="s">
        <v>13</v>
      </c>
      <c r="E57" s="120"/>
      <c r="F57" s="121" t="s">
        <v>9</v>
      </c>
      <c r="G57" s="121" t="s">
        <v>9</v>
      </c>
    </row>
    <row r="58" spans="1:7" ht="69.95" customHeight="1" x14ac:dyDescent="0.25">
      <c r="A58" s="135" t="s">
        <v>110</v>
      </c>
      <c r="B58" s="132" t="str">
        <f>HYPERLINK("[HY_Portfolio Notes 31-Mar-2026.xlsx]EEDGEF!A1","Edelweiss Large Cap Fund")</f>
        <v>Edelweiss Large Cap Fund</v>
      </c>
      <c r="C58" s="120"/>
      <c r="D58" s="130" t="s">
        <v>111</v>
      </c>
      <c r="E58" s="120"/>
      <c r="F58" s="121" t="s">
        <v>9</v>
      </c>
      <c r="G58" s="121" t="s">
        <v>9</v>
      </c>
    </row>
    <row r="59" spans="1:7" ht="69.95" customHeight="1" x14ac:dyDescent="0.25">
      <c r="A59" s="135" t="s">
        <v>112</v>
      </c>
      <c r="B59" s="132" t="str">
        <f>HYPERLINK("[HY_Portfolio Notes 31-Mar-2026.xlsx]EEMMQE!A1","Edelweiss Nifty500 Multicap Momentum Quality 50 ETF")</f>
        <v>Edelweiss Nifty500 Multicap Momentum Quality 50 ETF</v>
      </c>
      <c r="C59" s="120"/>
      <c r="D59" s="130" t="s">
        <v>16</v>
      </c>
      <c r="E59" s="120"/>
      <c r="F59" s="121" t="s">
        <v>9</v>
      </c>
      <c r="G59" s="121" t="s">
        <v>9</v>
      </c>
    </row>
    <row r="60" spans="1:7" ht="69.95" customHeight="1" x14ac:dyDescent="0.25">
      <c r="A60" s="135" t="s">
        <v>113</v>
      </c>
      <c r="B60" s="132" t="str">
        <f>HYPERLINK("[HY_Portfolio Notes 31-Mar-2026.xlsx]EOUSTF!A1","EDELWEISS US TECHNOLOGY EQUITY FOF")</f>
        <v>EDELWEISS US TECHNOLOGY EQUITY FOF</v>
      </c>
      <c r="C60" s="120"/>
      <c r="D60" s="130" t="s">
        <v>114</v>
      </c>
      <c r="E60" s="120"/>
      <c r="F60" s="121" t="s">
        <v>9</v>
      </c>
      <c r="G60" s="121" t="s">
        <v>9</v>
      </c>
    </row>
    <row r="61" spans="1:7" ht="69.95" customHeight="1" x14ac:dyDescent="0.25">
      <c r="A61" s="135" t="s">
        <v>115</v>
      </c>
      <c r="B61" s="132" t="str">
        <f>HYPERLINK("[HY_Portfolio Notes 31-Mar-2026.xlsx]AEHYLS!A1","Altiva Hybrid Long-Short Fund")</f>
        <v>Altiva Hybrid Long-Short Fund</v>
      </c>
    </row>
    <row r="62" spans="1:7" ht="69.95" customHeight="1" x14ac:dyDescent="0.25">
      <c r="A62" s="135" t="s">
        <v>116</v>
      </c>
      <c r="B62" s="132" t="str">
        <f>HYPERLINK("[HY_Portfolio Notes 31-Mar-2026.xlsx]EDFF32!A1","BHARAT Bond FOF - April 2032")</f>
        <v>BHARAT Bond FOF - April 2032</v>
      </c>
      <c r="C62" s="120"/>
      <c r="D62" s="130" t="s">
        <v>104</v>
      </c>
      <c r="E62" s="120"/>
      <c r="F62" s="121" t="s">
        <v>9</v>
      </c>
      <c r="G62" s="121" t="s">
        <v>9</v>
      </c>
    </row>
    <row r="63" spans="1:7" ht="69.95" customHeight="1" x14ac:dyDescent="0.25">
      <c r="A63" s="135" t="s">
        <v>117</v>
      </c>
      <c r="B63" s="132" t="str">
        <f>HYPERLINK("[HY_Portfolio Notes 31-Mar-2026.xlsx]EEALVF!A1","Edel Nifty Alpha Low Volatility 30 Index Fund")</f>
        <v>Edel Nifty Alpha Low Volatility 30 Index Fund</v>
      </c>
      <c r="C63" s="120"/>
      <c r="D63" s="130" t="s">
        <v>118</v>
      </c>
      <c r="E63" s="120"/>
      <c r="F63" s="121" t="s">
        <v>9</v>
      </c>
      <c r="G63" s="121" t="s">
        <v>9</v>
      </c>
    </row>
    <row r="64" spans="1:7" ht="69.95" customHeight="1" x14ac:dyDescent="0.25">
      <c r="A64" s="135" t="s">
        <v>119</v>
      </c>
      <c r="B64" s="132" t="str">
        <f>HYPERLINK("[HY_Portfolio Notes 31-Mar-2026.xlsx]EEARBF!A1","Edelweiss Arbitrage Fund")</f>
        <v>Edelweiss Arbitrage Fund</v>
      </c>
      <c r="C64" s="120"/>
      <c r="D64" s="130" t="s">
        <v>120</v>
      </c>
      <c r="E64" s="120"/>
      <c r="F64" s="121" t="s">
        <v>9</v>
      </c>
      <c r="G64" s="121" t="s">
        <v>9</v>
      </c>
    </row>
    <row r="65" spans="1:7" ht="69.95" customHeight="1" x14ac:dyDescent="0.25">
      <c r="A65" s="135" t="s">
        <v>121</v>
      </c>
      <c r="B65" s="132" t="str">
        <f>HYPERLINK("[HY_Portfolio Notes 31-Mar-2026.xlsx]EEARFD!A1","Edelweiss Balanced Advantage Fund")</f>
        <v>Edelweiss Balanced Advantage Fund</v>
      </c>
      <c r="C65" s="120"/>
      <c r="D65" s="130" t="s">
        <v>122</v>
      </c>
      <c r="E65" s="120"/>
      <c r="F65" s="121" t="s">
        <v>9</v>
      </c>
      <c r="G65" s="121" t="s">
        <v>9</v>
      </c>
    </row>
    <row r="66" spans="1:7" ht="69.95" customHeight="1" x14ac:dyDescent="0.25">
      <c r="A66" s="135" t="s">
        <v>123</v>
      </c>
      <c r="B66" s="132" t="str">
        <f>HYPERLINK("[HY_Portfolio Notes 31-Mar-2026.xlsx]EEBCIE!A1","Edel BSE Capital Markets &amp; Insurance ETF")</f>
        <v>Edel BSE Capital Markets &amp; Insurance ETF</v>
      </c>
      <c r="C66" s="120"/>
      <c r="D66" s="130" t="s">
        <v>124</v>
      </c>
      <c r="E66" s="120"/>
      <c r="F66" s="121" t="s">
        <v>9</v>
      </c>
      <c r="G66" s="121" t="s">
        <v>9</v>
      </c>
    </row>
    <row r="67" spans="1:7" ht="69.95" customHeight="1" x14ac:dyDescent="0.25">
      <c r="A67" s="135" t="s">
        <v>125</v>
      </c>
      <c r="B67" s="132" t="str">
        <f>HYPERLINK("[HY_Portfolio Notes 31-Mar-2026.xlsx]EEBIEF!A1","Edelweiss BSE Internet Economy Index Fund")</f>
        <v>Edelweiss BSE Internet Economy Index Fund</v>
      </c>
      <c r="C67" s="120"/>
      <c r="D67" s="130" t="s">
        <v>126</v>
      </c>
      <c r="E67" s="120"/>
      <c r="F67" s="121" t="s">
        <v>9</v>
      </c>
      <c r="G67" s="121" t="s">
        <v>9</v>
      </c>
    </row>
    <row r="68" spans="1:7" ht="69.95" customHeight="1" x14ac:dyDescent="0.25">
      <c r="A68" s="135" t="s">
        <v>127</v>
      </c>
      <c r="B68" s="132" t="str">
        <f>HYPERLINK("[HY_Portfolio Notes 31-Mar-2026.xlsx]EEESSF!A1","Edelweiss Equity Savings Fund")</f>
        <v>Edelweiss Equity Savings Fund</v>
      </c>
      <c r="C68" s="120"/>
      <c r="D68" s="130" t="s">
        <v>128</v>
      </c>
      <c r="E68" s="120"/>
      <c r="F68" s="121" t="s">
        <v>9</v>
      </c>
      <c r="G68" s="121" t="s">
        <v>9</v>
      </c>
    </row>
    <row r="69" spans="1:7" ht="69.95" customHeight="1" x14ac:dyDescent="0.25">
      <c r="A69" s="135" t="s">
        <v>129</v>
      </c>
      <c r="B69" s="132" t="str">
        <f>HYPERLINK("[HY_Portfolio Notes 31-Mar-2026.xlsx]EEIAFF!A1","Edelweiss Income Plus Arbitrage Omni Fund of Fund")</f>
        <v>Edelweiss Income Plus Arbitrage Omni Fund of Fund</v>
      </c>
      <c r="C69" s="120"/>
      <c r="D69" s="130" t="s">
        <v>130</v>
      </c>
      <c r="E69" s="120"/>
      <c r="F69" s="121" t="s">
        <v>9</v>
      </c>
      <c r="G69" s="121" t="s">
        <v>9</v>
      </c>
    </row>
    <row r="70" spans="1:7" ht="69.95" customHeight="1" x14ac:dyDescent="0.25">
      <c r="A70" s="135" t="s">
        <v>131</v>
      </c>
      <c r="B70" s="132" t="str">
        <f>HYPERLINK("[HY_Portfolio Notes 31-Mar-2026.xlsx]EEMCPF!A1","Edelweiss Multi Cap Fund")</f>
        <v>Edelweiss Multi Cap Fund</v>
      </c>
      <c r="C70" s="120"/>
      <c r="D70" s="130" t="s">
        <v>132</v>
      </c>
      <c r="E70" s="120"/>
      <c r="F70" s="121" t="s">
        <v>9</v>
      </c>
      <c r="G70" s="121" t="s">
        <v>9</v>
      </c>
    </row>
    <row r="71" spans="1:7" ht="69.95" customHeight="1" x14ac:dyDescent="0.25">
      <c r="A71" s="135" t="s">
        <v>133</v>
      </c>
      <c r="B71" s="132" t="str">
        <f>HYPERLINK("[HY_Portfolio Notes 31-Mar-2026.xlsx]EEN50E!A1","Edelweiss Nifty 50 ETF")</f>
        <v>Edelweiss Nifty 50 ETF</v>
      </c>
      <c r="C71" s="120"/>
      <c r="D71" s="130" t="s">
        <v>134</v>
      </c>
      <c r="E71" s="120"/>
      <c r="F71" s="121" t="s">
        <v>9</v>
      </c>
      <c r="G71" s="121" t="s">
        <v>9</v>
      </c>
    </row>
    <row r="72" spans="1:7" ht="69.95" customHeight="1" x14ac:dyDescent="0.25">
      <c r="A72" s="135" t="s">
        <v>135</v>
      </c>
      <c r="B72" s="132" t="str">
        <f>HYPERLINK("[HY_Portfolio Notes 31-Mar-2026.xlsx]EESMCF!A1","Edelweiss Mid Cap Fund")</f>
        <v>Edelweiss Mid Cap Fund</v>
      </c>
      <c r="C72" s="120"/>
      <c r="D72" s="130" t="s">
        <v>136</v>
      </c>
      <c r="E72" s="120"/>
      <c r="F72" s="121" t="s">
        <v>9</v>
      </c>
      <c r="G72" s="121" t="s">
        <v>9</v>
      </c>
    </row>
    <row r="73" spans="1:7" ht="69.95" customHeight="1" x14ac:dyDescent="0.25">
      <c r="A73" s="135" t="s">
        <v>137</v>
      </c>
      <c r="B73" s="132" t="str">
        <f>HYPERLINK("[HY_Portfolio Notes 31-Mar-2026.xlsx]EOASEF!A1","Edelweiss ASEAN Equity Off-shore Fund")</f>
        <v>Edelweiss ASEAN Equity Off-shore Fund</v>
      </c>
      <c r="C73" s="120"/>
      <c r="D73" s="130" t="s">
        <v>138</v>
      </c>
      <c r="E73" s="120"/>
      <c r="F73" s="121" t="s">
        <v>9</v>
      </c>
      <c r="G73" s="121" t="s">
        <v>9</v>
      </c>
    </row>
    <row r="74" spans="1:7" ht="69.95" customHeight="1" x14ac:dyDescent="0.25">
      <c r="A74" s="135" t="s">
        <v>139</v>
      </c>
      <c r="B74" s="132" t="str">
        <f>HYPERLINK("[HY_Portfolio Notes 31-Mar-2026.xlsx]EOUSEF!A1","Edelweiss US Value Equity Off-shore Fund")</f>
        <v>Edelweiss US Value Equity Off-shore Fund</v>
      </c>
      <c r="C74" s="120"/>
      <c r="D74" s="130" t="s">
        <v>140</v>
      </c>
      <c r="E74" s="120"/>
      <c r="F74" s="121" t="s">
        <v>9</v>
      </c>
      <c r="G74" s="121" t="s">
        <v>9</v>
      </c>
    </row>
    <row r="75" spans="1:7" ht="69.95" customHeight="1" x14ac:dyDescent="0.25">
      <c r="A75" s="135" t="s">
        <v>141</v>
      </c>
      <c r="B75" s="132" t="str">
        <f>HYPERLINK("[HY_Portfolio Notes 31-Mar-2026.xlsx]ESLVRE!A1","Edelweiss Silver ETF Fund")</f>
        <v>Edelweiss Silver ETF Fund</v>
      </c>
      <c r="C75" s="120"/>
      <c r="D75" s="130" t="s">
        <v>56</v>
      </c>
      <c r="E75" s="120"/>
      <c r="F75" s="121" t="s">
        <v>9</v>
      </c>
      <c r="G75" s="121" t="s">
        <v>9</v>
      </c>
    </row>
    <row r="76" spans="1:7" ht="69.95" customHeight="1" x14ac:dyDescent="0.25">
      <c r="A76" s="135" t="s">
        <v>142</v>
      </c>
      <c r="B76" s="133" t="s">
        <v>142</v>
      </c>
    </row>
    <row r="77" spans="1:7" ht="69.95" customHeight="1" x14ac:dyDescent="0.25">
      <c r="B77" s="134"/>
    </row>
  </sheetData>
  <autoFilter ref="A4:B75" xr:uid="{00000000-0009-0000-0000-000000000000}"/>
  <mergeCells count="2">
    <mergeCell ref="A3:B3"/>
    <mergeCell ref="A1:B1"/>
  </mergeCells>
  <hyperlinks>
    <hyperlink ref="B76" location="'Derivative Disclosure'!A1" display="'Derivative Disclosure'!A1" xr:uid="{00000000-0004-0000-0000-000000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3"/>
  <sheetViews>
    <sheetView showGridLines="0" workbookViewId="0">
      <pane ySplit="6" topLeftCell="A56" activePane="bottomLeft" state="frozen"/>
      <selection activeCell="B70" sqref="B70"/>
      <selection pane="bottomLeft" activeCell="A76" sqref="A76"/>
    </sheetView>
  </sheetViews>
  <sheetFormatPr defaultRowHeight="15" x14ac:dyDescent="0.25"/>
  <cols>
    <col min="1" max="1" width="63.42578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775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39.950000000000003" customHeight="1" x14ac:dyDescent="0.25">
      <c r="A4" s="124" t="s">
        <v>776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7" t="s">
        <v>156</v>
      </c>
      <c r="B10" s="31"/>
      <c r="C10" s="31"/>
      <c r="D10" s="14"/>
      <c r="E10" s="15"/>
      <c r="F10" s="16"/>
      <c r="G10" s="16"/>
    </row>
    <row r="11" spans="1:8" x14ac:dyDescent="0.25">
      <c r="A11" s="17" t="s">
        <v>234</v>
      </c>
      <c r="B11" s="31"/>
      <c r="C11" s="31"/>
      <c r="D11" s="14"/>
      <c r="E11" s="15"/>
      <c r="F11" s="16"/>
      <c r="G11" s="16"/>
    </row>
    <row r="12" spans="1:8" x14ac:dyDescent="0.25">
      <c r="A12" s="17" t="s">
        <v>189</v>
      </c>
      <c r="B12" s="31"/>
      <c r="C12" s="31"/>
      <c r="D12" s="14"/>
      <c r="E12" s="22" t="s">
        <v>155</v>
      </c>
      <c r="F12" s="23" t="s">
        <v>155</v>
      </c>
      <c r="G12" s="16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17" t="s">
        <v>235</v>
      </c>
      <c r="B14" s="31"/>
      <c r="C14" s="31"/>
      <c r="D14" s="14"/>
      <c r="E14" s="15"/>
      <c r="F14" s="16"/>
      <c r="G14" s="16"/>
    </row>
    <row r="15" spans="1:8" x14ac:dyDescent="0.25">
      <c r="A15" s="13" t="s">
        <v>777</v>
      </c>
      <c r="B15" s="31" t="s">
        <v>778</v>
      </c>
      <c r="C15" s="31" t="s">
        <v>238</v>
      </c>
      <c r="D15" s="14">
        <v>4825000</v>
      </c>
      <c r="E15" s="15">
        <v>4911.96</v>
      </c>
      <c r="F15" s="16">
        <v>0.52549999999999997</v>
      </c>
      <c r="G15" s="16">
        <v>5.901E-2</v>
      </c>
    </row>
    <row r="16" spans="1:8" x14ac:dyDescent="0.25">
      <c r="A16" s="17" t="s">
        <v>189</v>
      </c>
      <c r="B16" s="32"/>
      <c r="C16" s="32"/>
      <c r="D16" s="18"/>
      <c r="E16" s="19">
        <v>4911.96</v>
      </c>
      <c r="F16" s="20">
        <v>0.52549999999999997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17" t="s">
        <v>241</v>
      </c>
      <c r="B18" s="31"/>
      <c r="C18" s="31"/>
      <c r="D18" s="14"/>
      <c r="E18" s="15"/>
      <c r="F18" s="16"/>
      <c r="G18" s="16"/>
    </row>
    <row r="19" spans="1:7" x14ac:dyDescent="0.25">
      <c r="A19" s="13" t="s">
        <v>779</v>
      </c>
      <c r="B19" s="31" t="s">
        <v>780</v>
      </c>
      <c r="C19" s="31" t="s">
        <v>238</v>
      </c>
      <c r="D19" s="14">
        <v>1500000</v>
      </c>
      <c r="E19" s="15">
        <v>1513.14</v>
      </c>
      <c r="F19" s="16">
        <v>0.16189999999999999</v>
      </c>
      <c r="G19" s="16">
        <v>6.0627E-2</v>
      </c>
    </row>
    <row r="20" spans="1:7" x14ac:dyDescent="0.25">
      <c r="A20" s="13" t="s">
        <v>781</v>
      </c>
      <c r="B20" s="31" t="s">
        <v>782</v>
      </c>
      <c r="C20" s="31" t="s">
        <v>238</v>
      </c>
      <c r="D20" s="14">
        <v>1000000</v>
      </c>
      <c r="E20" s="15">
        <v>1015.19</v>
      </c>
      <c r="F20" s="16">
        <v>0.1086</v>
      </c>
      <c r="G20" s="16">
        <v>6.0627E-2</v>
      </c>
    </row>
    <row r="21" spans="1:7" x14ac:dyDescent="0.25">
      <c r="A21" s="13" t="s">
        <v>783</v>
      </c>
      <c r="B21" s="31" t="s">
        <v>784</v>
      </c>
      <c r="C21" s="31" t="s">
        <v>238</v>
      </c>
      <c r="D21" s="14">
        <v>500000</v>
      </c>
      <c r="E21" s="15">
        <v>507.07</v>
      </c>
      <c r="F21" s="16">
        <v>5.4199999999999998E-2</v>
      </c>
      <c r="G21" s="16">
        <v>6.3095999999999999E-2</v>
      </c>
    </row>
    <row r="22" spans="1:7" x14ac:dyDescent="0.25">
      <c r="A22" s="13" t="s">
        <v>785</v>
      </c>
      <c r="B22" s="31" t="s">
        <v>786</v>
      </c>
      <c r="C22" s="31" t="s">
        <v>238</v>
      </c>
      <c r="D22" s="14">
        <v>500000</v>
      </c>
      <c r="E22" s="15">
        <v>507.02</v>
      </c>
      <c r="F22" s="16">
        <v>5.4199999999999998E-2</v>
      </c>
      <c r="G22" s="16">
        <v>6.3095999999999999E-2</v>
      </c>
    </row>
    <row r="23" spans="1:7" x14ac:dyDescent="0.25">
      <c r="A23" s="13" t="s">
        <v>787</v>
      </c>
      <c r="B23" s="31" t="s">
        <v>788</v>
      </c>
      <c r="C23" s="31" t="s">
        <v>238</v>
      </c>
      <c r="D23" s="14">
        <v>500000</v>
      </c>
      <c r="E23" s="15">
        <v>506.87</v>
      </c>
      <c r="F23" s="16">
        <v>5.4199999999999998E-2</v>
      </c>
      <c r="G23" s="16">
        <v>6.3462000000000005E-2</v>
      </c>
    </row>
    <row r="24" spans="1:7" x14ac:dyDescent="0.25">
      <c r="A24" s="13" t="s">
        <v>789</v>
      </c>
      <c r="B24" s="31" t="s">
        <v>790</v>
      </c>
      <c r="C24" s="31" t="s">
        <v>238</v>
      </c>
      <c r="D24" s="14">
        <v>200000</v>
      </c>
      <c r="E24" s="15">
        <v>202.79</v>
      </c>
      <c r="F24" s="16">
        <v>2.1700000000000001E-2</v>
      </c>
      <c r="G24" s="16">
        <v>6.3462000000000005E-2</v>
      </c>
    </row>
    <row r="25" spans="1:7" x14ac:dyDescent="0.25">
      <c r="A25" s="17" t="s">
        <v>189</v>
      </c>
      <c r="B25" s="32"/>
      <c r="C25" s="32"/>
      <c r="D25" s="18"/>
      <c r="E25" s="19">
        <v>4252.08</v>
      </c>
      <c r="F25" s="20">
        <v>0.45479999999999998</v>
      </c>
      <c r="G25" s="21"/>
    </row>
    <row r="26" spans="1:7" x14ac:dyDescent="0.25">
      <c r="A26" s="13"/>
      <c r="B26" s="31"/>
      <c r="C26" s="31"/>
      <c r="D26" s="14"/>
      <c r="E26" s="15"/>
      <c r="F26" s="16"/>
      <c r="G26" s="16"/>
    </row>
    <row r="27" spans="1:7" x14ac:dyDescent="0.25">
      <c r="A27" s="13"/>
      <c r="B27" s="31"/>
      <c r="C27" s="31"/>
      <c r="D27" s="14"/>
      <c r="E27" s="15"/>
      <c r="F27" s="16"/>
      <c r="G27" s="16"/>
    </row>
    <row r="28" spans="1:7" x14ac:dyDescent="0.25">
      <c r="A28" s="17" t="s">
        <v>190</v>
      </c>
      <c r="B28" s="31"/>
      <c r="C28" s="31"/>
      <c r="D28" s="14"/>
      <c r="E28" s="15"/>
      <c r="F28" s="16"/>
      <c r="G28" s="16"/>
    </row>
    <row r="29" spans="1:7" x14ac:dyDescent="0.25">
      <c r="A29" s="17" t="s">
        <v>189</v>
      </c>
      <c r="B29" s="31"/>
      <c r="C29" s="31"/>
      <c r="D29" s="14"/>
      <c r="E29" s="22" t="s">
        <v>155</v>
      </c>
      <c r="F29" s="23" t="s">
        <v>155</v>
      </c>
      <c r="G29" s="16"/>
    </row>
    <row r="30" spans="1:7" x14ac:dyDescent="0.25">
      <c r="A30" s="13"/>
      <c r="B30" s="31"/>
      <c r="C30" s="31"/>
      <c r="D30" s="14"/>
      <c r="E30" s="15"/>
      <c r="F30" s="16"/>
      <c r="G30" s="16"/>
    </row>
    <row r="31" spans="1:7" x14ac:dyDescent="0.25">
      <c r="A31" s="17" t="s">
        <v>191</v>
      </c>
      <c r="B31" s="31"/>
      <c r="C31" s="31"/>
      <c r="D31" s="14"/>
      <c r="E31" s="15"/>
      <c r="F31" s="16"/>
      <c r="G31" s="16"/>
    </row>
    <row r="32" spans="1:7" x14ac:dyDescent="0.25">
      <c r="A32" s="17" t="s">
        <v>189</v>
      </c>
      <c r="B32" s="31"/>
      <c r="C32" s="31"/>
      <c r="D32" s="14"/>
      <c r="E32" s="22" t="s">
        <v>155</v>
      </c>
      <c r="F32" s="23" t="s">
        <v>155</v>
      </c>
      <c r="G32" s="16"/>
    </row>
    <row r="33" spans="1:7" x14ac:dyDescent="0.25">
      <c r="A33" s="13"/>
      <c r="B33" s="31"/>
      <c r="C33" s="31"/>
      <c r="D33" s="14"/>
      <c r="E33" s="15"/>
      <c r="F33" s="16"/>
      <c r="G33" s="16"/>
    </row>
    <row r="34" spans="1:7" x14ac:dyDescent="0.25">
      <c r="A34" s="24" t="s">
        <v>192</v>
      </c>
      <c r="B34" s="33"/>
      <c r="C34" s="33"/>
      <c r="D34" s="25"/>
      <c r="E34" s="19">
        <v>9164.0400000000009</v>
      </c>
      <c r="F34" s="20">
        <v>0.98029999999999995</v>
      </c>
      <c r="G34" s="21"/>
    </row>
    <row r="35" spans="1:7" x14ac:dyDescent="0.25">
      <c r="A35" s="13"/>
      <c r="B35" s="31"/>
      <c r="C35" s="31"/>
      <c r="D35" s="14"/>
      <c r="E35" s="15"/>
      <c r="F35" s="16"/>
      <c r="G35" s="16"/>
    </row>
    <row r="36" spans="1:7" x14ac:dyDescent="0.25">
      <c r="A36" s="13"/>
      <c r="B36" s="31"/>
      <c r="C36" s="31"/>
      <c r="D36" s="14"/>
      <c r="E36" s="15"/>
      <c r="F36" s="16"/>
      <c r="G36" s="16"/>
    </row>
    <row r="37" spans="1:7" x14ac:dyDescent="0.25">
      <c r="A37" s="17" t="s">
        <v>193</v>
      </c>
      <c r="B37" s="31"/>
      <c r="C37" s="31"/>
      <c r="D37" s="14"/>
      <c r="E37" s="15"/>
      <c r="F37" s="16"/>
      <c r="G37" s="16"/>
    </row>
    <row r="38" spans="1:7" x14ac:dyDescent="0.25">
      <c r="A38" s="13" t="s">
        <v>194</v>
      </c>
      <c r="B38" s="31"/>
      <c r="C38" s="31"/>
      <c r="D38" s="14"/>
      <c r="E38" s="15">
        <v>7</v>
      </c>
      <c r="F38" s="16">
        <v>6.9999999999999999E-4</v>
      </c>
      <c r="G38" s="16">
        <v>6.0694999999999999E-2</v>
      </c>
    </row>
    <row r="39" spans="1:7" x14ac:dyDescent="0.25">
      <c r="A39" s="17" t="s">
        <v>189</v>
      </c>
      <c r="B39" s="32"/>
      <c r="C39" s="32"/>
      <c r="D39" s="18"/>
      <c r="E39" s="19">
        <v>7</v>
      </c>
      <c r="F39" s="20">
        <v>6.9999999999999999E-4</v>
      </c>
      <c r="G39" s="21"/>
    </row>
    <row r="40" spans="1:7" x14ac:dyDescent="0.25">
      <c r="A40" s="13"/>
      <c r="B40" s="31"/>
      <c r="C40" s="31"/>
      <c r="D40" s="14"/>
      <c r="E40" s="15"/>
      <c r="F40" s="16"/>
      <c r="G40" s="16"/>
    </row>
    <row r="41" spans="1:7" x14ac:dyDescent="0.25">
      <c r="A41" s="24" t="s">
        <v>192</v>
      </c>
      <c r="B41" s="33"/>
      <c r="C41" s="33"/>
      <c r="D41" s="25"/>
      <c r="E41" s="19">
        <v>7</v>
      </c>
      <c r="F41" s="20">
        <v>6.9999999999999999E-4</v>
      </c>
      <c r="G41" s="21"/>
    </row>
    <row r="42" spans="1:7" x14ac:dyDescent="0.25">
      <c r="A42" s="13" t="s">
        <v>195</v>
      </c>
      <c r="B42" s="31"/>
      <c r="C42" s="31"/>
      <c r="D42" s="14"/>
      <c r="E42" s="15">
        <v>177.17259079999999</v>
      </c>
      <c r="F42" s="16">
        <v>1.8953999999999999E-2</v>
      </c>
      <c r="G42" s="16"/>
    </row>
    <row r="43" spans="1:7" x14ac:dyDescent="0.25">
      <c r="A43" s="13" t="s">
        <v>196</v>
      </c>
      <c r="B43" s="31"/>
      <c r="C43" s="31"/>
      <c r="D43" s="14"/>
      <c r="E43" s="35">
        <v>-0.91259080000000004</v>
      </c>
      <c r="F43" s="60" t="s">
        <v>197</v>
      </c>
      <c r="G43" s="16">
        <v>6.0694999999999999E-2</v>
      </c>
    </row>
    <row r="44" spans="1:7" x14ac:dyDescent="0.25">
      <c r="A44" s="26" t="s">
        <v>198</v>
      </c>
      <c r="B44" s="34"/>
      <c r="C44" s="34"/>
      <c r="D44" s="27"/>
      <c r="E44" s="28">
        <v>9347.2999999999993</v>
      </c>
      <c r="F44" s="29">
        <v>1</v>
      </c>
      <c r="G44" s="29"/>
    </row>
    <row r="46" spans="1:7" x14ac:dyDescent="0.25">
      <c r="A46" s="74" t="s">
        <v>200</v>
      </c>
    </row>
    <row r="47" spans="1:7" x14ac:dyDescent="0.25">
      <c r="A47" s="1" t="s">
        <v>791</v>
      </c>
    </row>
    <row r="48" spans="1:7" x14ac:dyDescent="0.25">
      <c r="A48" s="1"/>
    </row>
    <row r="49" spans="1:3" x14ac:dyDescent="0.25">
      <c r="A49" t="s">
        <v>202</v>
      </c>
    </row>
    <row r="50" spans="1:3" ht="57.95" customHeight="1" x14ac:dyDescent="0.25">
      <c r="A50" s="61" t="s">
        <v>203</v>
      </c>
      <c r="B50" s="65" t="s">
        <v>792</v>
      </c>
    </row>
    <row r="51" spans="1:3" ht="43.5" customHeight="1" x14ac:dyDescent="0.25">
      <c r="A51" s="61" t="s">
        <v>205</v>
      </c>
      <c r="B51" s="65" t="s">
        <v>793</v>
      </c>
    </row>
    <row r="52" spans="1:3" x14ac:dyDescent="0.25">
      <c r="A52" s="61"/>
      <c r="B52" s="61"/>
    </row>
    <row r="53" spans="1:3" x14ac:dyDescent="0.25">
      <c r="A53" s="61" t="s">
        <v>207</v>
      </c>
      <c r="B53" s="62">
        <v>6.0255873461543414</v>
      </c>
    </row>
    <row r="54" spans="1:3" x14ac:dyDescent="0.25">
      <c r="A54" s="61"/>
      <c r="B54" s="61"/>
    </row>
    <row r="55" spans="1:3" x14ac:dyDescent="0.25">
      <c r="A55" s="61" t="s">
        <v>208</v>
      </c>
      <c r="B55" s="63">
        <v>1.0538000000000001</v>
      </c>
    </row>
    <row r="56" spans="1:3" x14ac:dyDescent="0.25">
      <c r="A56" s="61" t="s">
        <v>209</v>
      </c>
      <c r="B56" s="63">
        <v>1.0964691844998751</v>
      </c>
    </row>
    <row r="57" spans="1:3" x14ac:dyDescent="0.25">
      <c r="A57" s="61"/>
      <c r="B57" s="61"/>
    </row>
    <row r="58" spans="1:3" x14ac:dyDescent="0.25">
      <c r="A58" s="61" t="s">
        <v>210</v>
      </c>
      <c r="B58" s="64">
        <v>46112</v>
      </c>
    </row>
    <row r="59" spans="1:3" x14ac:dyDescent="0.25">
      <c r="B59" s="66"/>
    </row>
    <row r="61" spans="1:3" x14ac:dyDescent="0.25">
      <c r="A61" s="1" t="s">
        <v>211</v>
      </c>
    </row>
    <row r="62" spans="1:3" x14ac:dyDescent="0.25">
      <c r="A62" s="48" t="s">
        <v>212</v>
      </c>
      <c r="B62" s="3" t="s">
        <v>155</v>
      </c>
    </row>
    <row r="63" spans="1:3" x14ac:dyDescent="0.25">
      <c r="A63" t="s">
        <v>213</v>
      </c>
    </row>
    <row r="64" spans="1:3" x14ac:dyDescent="0.25">
      <c r="A64" t="s">
        <v>214</v>
      </c>
      <c r="B64" t="s">
        <v>215</v>
      </c>
      <c r="C64" t="s">
        <v>215</v>
      </c>
    </row>
    <row r="65" spans="1:3" x14ac:dyDescent="0.25">
      <c r="B65" s="49">
        <v>45930</v>
      </c>
      <c r="C65" s="49">
        <v>46112</v>
      </c>
    </row>
    <row r="66" spans="1:3" x14ac:dyDescent="0.25">
      <c r="A66" t="s">
        <v>216</v>
      </c>
      <c r="B66">
        <v>12.569699999999999</v>
      </c>
      <c r="C66">
        <v>12.924799999999999</v>
      </c>
    </row>
    <row r="67" spans="1:3" x14ac:dyDescent="0.25">
      <c r="A67" t="s">
        <v>217</v>
      </c>
      <c r="B67">
        <v>12.5692</v>
      </c>
      <c r="C67">
        <v>12.924300000000001</v>
      </c>
    </row>
    <row r="68" spans="1:3" x14ac:dyDescent="0.25">
      <c r="A68" t="s">
        <v>218</v>
      </c>
      <c r="B68">
        <v>12.4787</v>
      </c>
      <c r="C68">
        <v>12.815799999999999</v>
      </c>
    </row>
    <row r="69" spans="1:3" x14ac:dyDescent="0.25">
      <c r="A69" t="s">
        <v>219</v>
      </c>
      <c r="B69">
        <v>12.479200000000001</v>
      </c>
      <c r="C69">
        <v>12.8163</v>
      </c>
    </row>
    <row r="71" spans="1:3" x14ac:dyDescent="0.25">
      <c r="A71" t="s">
        <v>220</v>
      </c>
      <c r="B71" s="3" t="s">
        <v>155</v>
      </c>
    </row>
    <row r="72" spans="1:3" x14ac:dyDescent="0.25">
      <c r="A72" t="s">
        <v>221</v>
      </c>
      <c r="B72" s="3" t="s">
        <v>155</v>
      </c>
    </row>
    <row r="73" spans="1:3" ht="30" x14ac:dyDescent="0.25">
      <c r="A73" s="48" t="s">
        <v>222</v>
      </c>
      <c r="B73" s="3" t="s">
        <v>155</v>
      </c>
    </row>
    <row r="74" spans="1:3" x14ac:dyDescent="0.25">
      <c r="A74" s="48" t="s">
        <v>223</v>
      </c>
      <c r="B74" s="3" t="s">
        <v>155</v>
      </c>
    </row>
    <row r="75" spans="1:3" x14ac:dyDescent="0.25">
      <c r="A75" t="s">
        <v>224</v>
      </c>
      <c r="B75" s="50">
        <f>B56</f>
        <v>1.0964691844998751</v>
      </c>
    </row>
    <row r="76" spans="1:3" ht="29.1" customHeight="1" x14ac:dyDescent="0.25">
      <c r="A76" s="48" t="s">
        <v>225</v>
      </c>
      <c r="B76" s="3" t="s">
        <v>155</v>
      </c>
    </row>
    <row r="77" spans="1:3" ht="29.1" customHeight="1" x14ac:dyDescent="0.25">
      <c r="A77" s="48" t="s">
        <v>226</v>
      </c>
      <c r="B77" s="3" t="s">
        <v>155</v>
      </c>
    </row>
    <row r="78" spans="1:3" ht="29.1" customHeight="1" x14ac:dyDescent="0.25">
      <c r="A78" s="48" t="s">
        <v>227</v>
      </c>
      <c r="B78" s="3" t="s">
        <v>155</v>
      </c>
    </row>
    <row r="79" spans="1:3" x14ac:dyDescent="0.25">
      <c r="A79" s="48" t="s">
        <v>228</v>
      </c>
      <c r="B79" s="3" t="s">
        <v>155</v>
      </c>
    </row>
    <row r="80" spans="1:3" x14ac:dyDescent="0.25">
      <c r="A80" s="48" t="s">
        <v>229</v>
      </c>
      <c r="B80" s="3" t="s">
        <v>155</v>
      </c>
    </row>
    <row r="82" spans="1:4" ht="69.95" customHeight="1" x14ac:dyDescent="0.25">
      <c r="A82" s="120" t="s">
        <v>230</v>
      </c>
      <c r="B82" s="120" t="s">
        <v>231</v>
      </c>
      <c r="C82" s="120" t="s">
        <v>3</v>
      </c>
      <c r="D82" s="120" t="s">
        <v>4</v>
      </c>
    </row>
    <row r="83" spans="1:4" ht="69.95" customHeight="1" x14ac:dyDescent="0.25">
      <c r="A83" s="120" t="s">
        <v>794</v>
      </c>
      <c r="B83" s="120"/>
      <c r="C83" s="120" t="s">
        <v>25</v>
      </c>
      <c r="D83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6"/>
  <sheetViews>
    <sheetView showGridLines="0" workbookViewId="0">
      <pane ySplit="6" topLeftCell="A28" activePane="bottomLeft" state="frozen"/>
      <selection activeCell="B70" sqref="B70"/>
      <selection pane="bottomLeft" activeCell="A49" sqref="A49"/>
    </sheetView>
  </sheetViews>
  <sheetFormatPr defaultRowHeight="15" x14ac:dyDescent="0.25"/>
  <cols>
    <col min="1" max="1" width="63.140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795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36.950000000000003" customHeight="1" x14ac:dyDescent="0.25">
      <c r="A4" s="124" t="s">
        <v>796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3"/>
      <c r="B11" s="31"/>
      <c r="C11" s="31"/>
      <c r="D11" s="14"/>
      <c r="E11" s="15"/>
      <c r="F11" s="16"/>
      <c r="G11" s="16"/>
    </row>
    <row r="12" spans="1:8" x14ac:dyDescent="0.25">
      <c r="A12" s="17" t="s">
        <v>193</v>
      </c>
      <c r="B12" s="31"/>
      <c r="C12" s="31"/>
      <c r="D12" s="14"/>
      <c r="E12" s="15"/>
      <c r="F12" s="16"/>
      <c r="G12" s="16"/>
    </row>
    <row r="13" spans="1:8" x14ac:dyDescent="0.25">
      <c r="A13" s="13" t="s">
        <v>194</v>
      </c>
      <c r="B13" s="31"/>
      <c r="C13" s="31"/>
      <c r="D13" s="14"/>
      <c r="E13" s="15">
        <v>3625.19</v>
      </c>
      <c r="F13" s="16">
        <v>0.99339999999999995</v>
      </c>
      <c r="G13" s="16">
        <v>6.0694999999999999E-2</v>
      </c>
    </row>
    <row r="14" spans="1:8" x14ac:dyDescent="0.25">
      <c r="A14" s="17" t="s">
        <v>189</v>
      </c>
      <c r="B14" s="32"/>
      <c r="C14" s="32"/>
      <c r="D14" s="18"/>
      <c r="E14" s="19">
        <v>3625.19</v>
      </c>
      <c r="F14" s="20">
        <v>0.99339999999999995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24" t="s">
        <v>192</v>
      </c>
      <c r="B16" s="33"/>
      <c r="C16" s="33"/>
      <c r="D16" s="25"/>
      <c r="E16" s="19">
        <v>3625.19</v>
      </c>
      <c r="F16" s="20">
        <v>0.99339999999999995</v>
      </c>
      <c r="G16" s="21"/>
    </row>
    <row r="17" spans="1:7" x14ac:dyDescent="0.25">
      <c r="A17" s="13" t="s">
        <v>195</v>
      </c>
      <c r="B17" s="31"/>
      <c r="C17" s="31"/>
      <c r="D17" s="14"/>
      <c r="E17" s="15">
        <v>1.2056492999999999</v>
      </c>
      <c r="F17" s="16">
        <v>3.3E-4</v>
      </c>
      <c r="G17" s="16"/>
    </row>
    <row r="18" spans="1:7" x14ac:dyDescent="0.25">
      <c r="A18" s="13" t="s">
        <v>196</v>
      </c>
      <c r="B18" s="31"/>
      <c r="C18" s="31"/>
      <c r="D18" s="14"/>
      <c r="E18" s="15">
        <v>22.904350699999998</v>
      </c>
      <c r="F18" s="16">
        <v>6.2700000000000004E-3</v>
      </c>
      <c r="G18" s="16">
        <v>6.0693999999999998E-2</v>
      </c>
    </row>
    <row r="19" spans="1:7" x14ac:dyDescent="0.25">
      <c r="A19" s="26" t="s">
        <v>198</v>
      </c>
      <c r="B19" s="34"/>
      <c r="C19" s="34"/>
      <c r="D19" s="27"/>
      <c r="E19" s="28">
        <v>3649.3</v>
      </c>
      <c r="F19" s="29">
        <v>1</v>
      </c>
      <c r="G19" s="29"/>
    </row>
    <row r="21" spans="1:7" x14ac:dyDescent="0.25">
      <c r="A21" s="1" t="s">
        <v>797</v>
      </c>
    </row>
    <row r="23" spans="1:7" x14ac:dyDescent="0.25">
      <c r="A23" t="s">
        <v>202</v>
      </c>
    </row>
    <row r="24" spans="1:7" ht="43.5" customHeight="1" x14ac:dyDescent="0.25">
      <c r="A24" s="61" t="s">
        <v>203</v>
      </c>
      <c r="B24" s="65" t="s">
        <v>798</v>
      </c>
    </row>
    <row r="25" spans="1:7" x14ac:dyDescent="0.25">
      <c r="A25" s="61" t="s">
        <v>205</v>
      </c>
      <c r="B25" s="65" t="s">
        <v>27</v>
      </c>
    </row>
    <row r="26" spans="1:7" x14ac:dyDescent="0.25">
      <c r="A26" s="61"/>
      <c r="B26" s="61"/>
    </row>
    <row r="27" spans="1:7" x14ac:dyDescent="0.25">
      <c r="A27" s="61" t="s">
        <v>207</v>
      </c>
      <c r="B27" s="62">
        <v>6.0705780509955387</v>
      </c>
    </row>
    <row r="28" spans="1:7" x14ac:dyDescent="0.25">
      <c r="A28" s="61"/>
      <c r="B28" s="61"/>
    </row>
    <row r="29" spans="1:7" x14ac:dyDescent="0.25">
      <c r="A29" s="61" t="s">
        <v>208</v>
      </c>
      <c r="B29" s="63">
        <v>5.4999999999999997E-3</v>
      </c>
    </row>
    <row r="30" spans="1:7" x14ac:dyDescent="0.25">
      <c r="A30" s="61" t="s">
        <v>209</v>
      </c>
      <c r="B30" s="63">
        <v>2.7569214814841311E-3</v>
      </c>
    </row>
    <row r="31" spans="1:7" x14ac:dyDescent="0.25">
      <c r="A31" s="61"/>
      <c r="B31" s="61"/>
    </row>
    <row r="32" spans="1:7" x14ac:dyDescent="0.25">
      <c r="A32" s="61" t="s">
        <v>210</v>
      </c>
      <c r="B32" s="64">
        <v>46112</v>
      </c>
    </row>
    <row r="35" spans="1:3" x14ac:dyDescent="0.25">
      <c r="A35" s="1" t="s">
        <v>211</v>
      </c>
    </row>
    <row r="36" spans="1:3" x14ac:dyDescent="0.25">
      <c r="A36" s="48" t="s">
        <v>212</v>
      </c>
      <c r="B36" s="3" t="s">
        <v>155</v>
      </c>
    </row>
    <row r="37" spans="1:3" x14ac:dyDescent="0.25">
      <c r="A37" t="s">
        <v>213</v>
      </c>
    </row>
    <row r="38" spans="1:3" x14ac:dyDescent="0.25">
      <c r="A38" t="s">
        <v>772</v>
      </c>
      <c r="B38" t="s">
        <v>215</v>
      </c>
      <c r="C38" t="s">
        <v>215</v>
      </c>
    </row>
    <row r="39" spans="1:3" x14ac:dyDescent="0.25">
      <c r="B39" s="49">
        <v>45930</v>
      </c>
      <c r="C39" s="49">
        <v>46112</v>
      </c>
    </row>
    <row r="40" spans="1:3" x14ac:dyDescent="0.25">
      <c r="A40" t="s">
        <v>218</v>
      </c>
      <c r="B40" s="3" t="s">
        <v>799</v>
      </c>
      <c r="C40">
        <v>1024.5925</v>
      </c>
    </row>
    <row r="41" spans="1:3" x14ac:dyDescent="0.25">
      <c r="B41" s="3"/>
    </row>
    <row r="42" spans="1:3" x14ac:dyDescent="0.25">
      <c r="A42" s="56" t="s">
        <v>800</v>
      </c>
    </row>
    <row r="44" spans="1:3" x14ac:dyDescent="0.25">
      <c r="A44" t="s">
        <v>220</v>
      </c>
      <c r="B44" s="3" t="s">
        <v>155</v>
      </c>
    </row>
    <row r="45" spans="1:3" x14ac:dyDescent="0.25">
      <c r="A45" t="s">
        <v>221</v>
      </c>
      <c r="B45" s="3" t="s">
        <v>155</v>
      </c>
    </row>
    <row r="46" spans="1:3" ht="30" x14ac:dyDescent="0.25">
      <c r="A46" s="48" t="s">
        <v>222</v>
      </c>
      <c r="B46" s="3" t="s">
        <v>155</v>
      </c>
    </row>
    <row r="47" spans="1:3" x14ac:dyDescent="0.25">
      <c r="A47" s="48" t="s">
        <v>223</v>
      </c>
      <c r="B47" s="3" t="s">
        <v>155</v>
      </c>
    </row>
    <row r="48" spans="1:3" x14ac:dyDescent="0.25">
      <c r="A48" t="s">
        <v>224</v>
      </c>
      <c r="B48" s="58">
        <f>B30</f>
        <v>2.7569214814841311E-3</v>
      </c>
    </row>
    <row r="49" spans="1:4" ht="29.1" customHeight="1" x14ac:dyDescent="0.25">
      <c r="A49" s="48" t="s">
        <v>225</v>
      </c>
      <c r="B49" s="3" t="s">
        <v>155</v>
      </c>
    </row>
    <row r="50" spans="1:4" ht="29.1" customHeight="1" x14ac:dyDescent="0.25">
      <c r="A50" s="48" t="s">
        <v>226</v>
      </c>
      <c r="B50" s="3" t="s">
        <v>155</v>
      </c>
    </row>
    <row r="51" spans="1:4" ht="29.1" customHeight="1" x14ac:dyDescent="0.25">
      <c r="A51" s="48" t="s">
        <v>227</v>
      </c>
      <c r="B51" s="3" t="s">
        <v>155</v>
      </c>
    </row>
    <row r="52" spans="1:4" x14ac:dyDescent="0.25">
      <c r="A52" s="48" t="s">
        <v>228</v>
      </c>
      <c r="B52" s="3" t="s">
        <v>155</v>
      </c>
    </row>
    <row r="53" spans="1:4" x14ac:dyDescent="0.25">
      <c r="A53" s="48" t="s">
        <v>229</v>
      </c>
      <c r="B53" s="3" t="s">
        <v>155</v>
      </c>
    </row>
    <row r="55" spans="1:4" ht="69.95" customHeight="1" x14ac:dyDescent="0.25">
      <c r="A55" s="120" t="s">
        <v>230</v>
      </c>
      <c r="B55" s="120" t="s">
        <v>231</v>
      </c>
      <c r="C55" s="120" t="s">
        <v>3</v>
      </c>
      <c r="D55" s="120" t="s">
        <v>4</v>
      </c>
    </row>
    <row r="56" spans="1:4" ht="69.95" customHeight="1" x14ac:dyDescent="0.25">
      <c r="A56" s="120" t="s">
        <v>801</v>
      </c>
      <c r="B56" s="120"/>
      <c r="C56" s="120" t="s">
        <v>27</v>
      </c>
      <c r="D56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9"/>
  <sheetViews>
    <sheetView showGridLines="0" workbookViewId="0">
      <pane ySplit="6" topLeftCell="A102" activePane="bottomLeft" state="frozen"/>
      <selection activeCell="B70" sqref="B70"/>
      <selection pane="bottomLeft" activeCell="A102" sqref="A102"/>
    </sheetView>
  </sheetViews>
  <sheetFormatPr defaultRowHeight="15" x14ac:dyDescent="0.25"/>
  <cols>
    <col min="1" max="1" width="60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802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34.5" customHeight="1" x14ac:dyDescent="0.25">
      <c r="A4" s="124" t="s">
        <v>803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156</v>
      </c>
      <c r="B11" s="31"/>
      <c r="C11" s="31"/>
      <c r="D11" s="14"/>
      <c r="E11" s="15"/>
      <c r="F11" s="16"/>
      <c r="G11" s="16"/>
    </row>
    <row r="12" spans="1:8" x14ac:dyDescent="0.25">
      <c r="A12" s="17" t="s">
        <v>157</v>
      </c>
      <c r="B12" s="31"/>
      <c r="C12" s="31"/>
      <c r="D12" s="14"/>
      <c r="E12" s="15"/>
      <c r="F12" s="16"/>
      <c r="G12" s="16"/>
    </row>
    <row r="13" spans="1:8" x14ac:dyDescent="0.25">
      <c r="A13" s="13" t="s">
        <v>804</v>
      </c>
      <c r="B13" s="31" t="s">
        <v>805</v>
      </c>
      <c r="C13" s="31" t="s">
        <v>163</v>
      </c>
      <c r="D13" s="14">
        <v>58800000</v>
      </c>
      <c r="E13" s="15">
        <v>58783.360000000001</v>
      </c>
      <c r="F13" s="16">
        <v>9.8400000000000001E-2</v>
      </c>
      <c r="G13" s="16">
        <v>7.4726000000000001E-2</v>
      </c>
    </row>
    <row r="14" spans="1:8" x14ac:dyDescent="0.25">
      <c r="A14" s="13" t="s">
        <v>806</v>
      </c>
      <c r="B14" s="31" t="s">
        <v>807</v>
      </c>
      <c r="C14" s="31" t="s">
        <v>163</v>
      </c>
      <c r="D14" s="14">
        <v>40000000</v>
      </c>
      <c r="E14" s="15">
        <v>39961.519999999997</v>
      </c>
      <c r="F14" s="16">
        <v>6.6900000000000001E-2</v>
      </c>
      <c r="G14" s="16">
        <v>8.1997E-2</v>
      </c>
    </row>
    <row r="15" spans="1:8" x14ac:dyDescent="0.25">
      <c r="A15" s="13" t="s">
        <v>808</v>
      </c>
      <c r="B15" s="31" t="s">
        <v>809</v>
      </c>
      <c r="C15" s="31" t="s">
        <v>163</v>
      </c>
      <c r="D15" s="14">
        <v>27500000</v>
      </c>
      <c r="E15" s="15">
        <v>27492.99</v>
      </c>
      <c r="F15" s="16">
        <v>4.5999999999999999E-2</v>
      </c>
      <c r="G15" s="16">
        <v>7.9048999999999994E-2</v>
      </c>
    </row>
    <row r="16" spans="1:8" x14ac:dyDescent="0.25">
      <c r="A16" s="13" t="s">
        <v>810</v>
      </c>
      <c r="B16" s="31" t="s">
        <v>811</v>
      </c>
      <c r="C16" s="31" t="s">
        <v>163</v>
      </c>
      <c r="D16" s="14">
        <v>24000000</v>
      </c>
      <c r="E16" s="15">
        <v>23999.52</v>
      </c>
      <c r="F16" s="16">
        <v>4.02E-2</v>
      </c>
      <c r="G16" s="16">
        <v>7.8902E-2</v>
      </c>
    </row>
    <row r="17" spans="1:7" x14ac:dyDescent="0.25">
      <c r="A17" s="13" t="s">
        <v>812</v>
      </c>
      <c r="B17" s="31" t="s">
        <v>813</v>
      </c>
      <c r="C17" s="31" t="s">
        <v>163</v>
      </c>
      <c r="D17" s="14">
        <v>18500000</v>
      </c>
      <c r="E17" s="15">
        <v>18494.95</v>
      </c>
      <c r="F17" s="16">
        <v>3.1E-2</v>
      </c>
      <c r="G17" s="16">
        <v>7.7251E-2</v>
      </c>
    </row>
    <row r="18" spans="1:7" x14ac:dyDescent="0.25">
      <c r="A18" s="13" t="s">
        <v>814</v>
      </c>
      <c r="B18" s="31" t="s">
        <v>815</v>
      </c>
      <c r="C18" s="31" t="s">
        <v>163</v>
      </c>
      <c r="D18" s="14">
        <v>9000000</v>
      </c>
      <c r="E18" s="15">
        <v>8998.07</v>
      </c>
      <c r="F18" s="16">
        <v>1.5100000000000001E-2</v>
      </c>
      <c r="G18" s="16">
        <v>7.8396999999999994E-2</v>
      </c>
    </row>
    <row r="19" spans="1:7" x14ac:dyDescent="0.25">
      <c r="A19" s="13" t="s">
        <v>816</v>
      </c>
      <c r="B19" s="31" t="s">
        <v>817</v>
      </c>
      <c r="C19" s="31" t="s">
        <v>163</v>
      </c>
      <c r="D19" s="14">
        <v>2500000</v>
      </c>
      <c r="E19" s="15">
        <v>2499.6799999999998</v>
      </c>
      <c r="F19" s="16">
        <v>4.1999999999999997E-3</v>
      </c>
      <c r="G19" s="16">
        <v>7.7451000000000006E-2</v>
      </c>
    </row>
    <row r="20" spans="1:7" x14ac:dyDescent="0.25">
      <c r="A20" s="17" t="s">
        <v>189</v>
      </c>
      <c r="B20" s="32"/>
      <c r="C20" s="32"/>
      <c r="D20" s="18"/>
      <c r="E20" s="19">
        <v>180230.09</v>
      </c>
      <c r="F20" s="20">
        <v>0.30180000000000001</v>
      </c>
      <c r="G20" s="21"/>
    </row>
    <row r="21" spans="1:7" x14ac:dyDescent="0.25">
      <c r="A21" s="13"/>
      <c r="B21" s="31"/>
      <c r="C21" s="31"/>
      <c r="D21" s="14"/>
      <c r="E21" s="15"/>
      <c r="F21" s="16"/>
      <c r="G21" s="16"/>
    </row>
    <row r="22" spans="1:7" x14ac:dyDescent="0.25">
      <c r="A22" s="17" t="s">
        <v>235</v>
      </c>
      <c r="B22" s="31"/>
      <c r="C22" s="31"/>
      <c r="D22" s="14"/>
      <c r="E22" s="15"/>
      <c r="F22" s="16"/>
      <c r="G22" s="16"/>
    </row>
    <row r="23" spans="1:7" x14ac:dyDescent="0.25">
      <c r="A23" s="13" t="s">
        <v>818</v>
      </c>
      <c r="B23" s="31" t="s">
        <v>819</v>
      </c>
      <c r="C23" s="31" t="s">
        <v>238</v>
      </c>
      <c r="D23" s="14">
        <v>25000000</v>
      </c>
      <c r="E23" s="15">
        <v>25002.48</v>
      </c>
      <c r="F23" s="16">
        <v>4.19E-2</v>
      </c>
      <c r="G23" s="16">
        <v>5.3094000000000002E-2</v>
      </c>
    </row>
    <row r="24" spans="1:7" x14ac:dyDescent="0.25">
      <c r="A24" s="13" t="s">
        <v>820</v>
      </c>
      <c r="B24" s="31" t="s">
        <v>821</v>
      </c>
      <c r="C24" s="31" t="s">
        <v>238</v>
      </c>
      <c r="D24" s="14">
        <v>17500000</v>
      </c>
      <c r="E24" s="15">
        <v>17509.96</v>
      </c>
      <c r="F24" s="16">
        <v>2.93E-2</v>
      </c>
      <c r="G24" s="16">
        <v>5.6859E-2</v>
      </c>
    </row>
    <row r="25" spans="1:7" x14ac:dyDescent="0.25">
      <c r="A25" s="17" t="s">
        <v>189</v>
      </c>
      <c r="B25" s="32"/>
      <c r="C25" s="32"/>
      <c r="D25" s="18"/>
      <c r="E25" s="19">
        <v>42512.44</v>
      </c>
      <c r="F25" s="20">
        <v>7.1199999999999999E-2</v>
      </c>
      <c r="G25" s="21"/>
    </row>
    <row r="26" spans="1:7" x14ac:dyDescent="0.25">
      <c r="A26" s="17" t="s">
        <v>241</v>
      </c>
      <c r="B26" s="31"/>
      <c r="C26" s="31"/>
      <c r="D26" s="14"/>
      <c r="E26" s="15"/>
      <c r="F26" s="16"/>
      <c r="G26" s="16"/>
    </row>
    <row r="27" spans="1:7" x14ac:dyDescent="0.25">
      <c r="A27" s="13" t="s">
        <v>822</v>
      </c>
      <c r="B27" s="31" t="s">
        <v>823</v>
      </c>
      <c r="C27" s="31" t="s">
        <v>238</v>
      </c>
      <c r="D27" s="14">
        <v>7219500</v>
      </c>
      <c r="E27" s="15">
        <v>7228.59</v>
      </c>
      <c r="F27" s="16">
        <v>1.21E-2</v>
      </c>
      <c r="G27" s="16">
        <v>5.5655000000000003E-2</v>
      </c>
    </row>
    <row r="28" spans="1:7" x14ac:dyDescent="0.25">
      <c r="A28" s="13" t="s">
        <v>824</v>
      </c>
      <c r="B28" s="31" t="s">
        <v>825</v>
      </c>
      <c r="C28" s="31" t="s">
        <v>238</v>
      </c>
      <c r="D28" s="14">
        <v>2500000</v>
      </c>
      <c r="E28" s="15">
        <v>2501.09</v>
      </c>
      <c r="F28" s="16">
        <v>4.1999999999999997E-3</v>
      </c>
      <c r="G28" s="16">
        <v>5.6030999999999997E-2</v>
      </c>
    </row>
    <row r="29" spans="1:7" x14ac:dyDescent="0.25">
      <c r="A29" s="13" t="s">
        <v>826</v>
      </c>
      <c r="B29" s="31" t="s">
        <v>827</v>
      </c>
      <c r="C29" s="31" t="s">
        <v>238</v>
      </c>
      <c r="D29" s="14">
        <v>500000</v>
      </c>
      <c r="E29" s="15">
        <v>500.85</v>
      </c>
      <c r="F29" s="16">
        <v>8.0000000000000004E-4</v>
      </c>
      <c r="G29" s="16">
        <v>5.5659E-2</v>
      </c>
    </row>
    <row r="30" spans="1:7" x14ac:dyDescent="0.25">
      <c r="A30" s="13" t="s">
        <v>828</v>
      </c>
      <c r="B30" s="31" t="s">
        <v>829</v>
      </c>
      <c r="C30" s="31" t="s">
        <v>238</v>
      </c>
      <c r="D30" s="14">
        <v>500000</v>
      </c>
      <c r="E30" s="15">
        <v>500.85</v>
      </c>
      <c r="F30" s="16">
        <v>8.0000000000000004E-4</v>
      </c>
      <c r="G30" s="16">
        <v>5.5659E-2</v>
      </c>
    </row>
    <row r="31" spans="1:7" x14ac:dyDescent="0.25">
      <c r="A31" s="13" t="s">
        <v>830</v>
      </c>
      <c r="B31" s="31" t="s">
        <v>831</v>
      </c>
      <c r="C31" s="31" t="s">
        <v>238</v>
      </c>
      <c r="D31" s="14">
        <v>500000</v>
      </c>
      <c r="E31" s="15">
        <v>500.32</v>
      </c>
      <c r="F31" s="16">
        <v>8.0000000000000004E-4</v>
      </c>
      <c r="G31" s="16">
        <v>5.6013E-2</v>
      </c>
    </row>
    <row r="32" spans="1:7" x14ac:dyDescent="0.25">
      <c r="A32" s="17" t="s">
        <v>189</v>
      </c>
      <c r="B32" s="32"/>
      <c r="C32" s="32"/>
      <c r="D32" s="18"/>
      <c r="E32" s="19">
        <v>11231.7</v>
      </c>
      <c r="F32" s="20">
        <v>1.8700000000000001E-2</v>
      </c>
      <c r="G32" s="21"/>
    </row>
    <row r="33" spans="1:7" x14ac:dyDescent="0.25">
      <c r="A33" s="13"/>
      <c r="B33" s="31"/>
      <c r="C33" s="31"/>
      <c r="D33" s="14"/>
      <c r="E33" s="15"/>
      <c r="F33" s="16"/>
      <c r="G33" s="16"/>
    </row>
    <row r="34" spans="1:7" x14ac:dyDescent="0.25">
      <c r="A34" s="13"/>
      <c r="B34" s="31"/>
      <c r="C34" s="31"/>
      <c r="D34" s="14"/>
      <c r="E34" s="15"/>
      <c r="F34" s="16"/>
      <c r="G34" s="16"/>
    </row>
    <row r="35" spans="1:7" x14ac:dyDescent="0.25">
      <c r="A35" s="17" t="s">
        <v>190</v>
      </c>
      <c r="B35" s="31"/>
      <c r="C35" s="31"/>
      <c r="D35" s="14"/>
      <c r="E35" s="15"/>
      <c r="F35" s="16"/>
      <c r="G35" s="16"/>
    </row>
    <row r="36" spans="1:7" x14ac:dyDescent="0.25">
      <c r="A36" s="17" t="s">
        <v>189</v>
      </c>
      <c r="B36" s="31"/>
      <c r="C36" s="31"/>
      <c r="D36" s="14"/>
      <c r="E36" s="22" t="s">
        <v>155</v>
      </c>
      <c r="F36" s="23" t="s">
        <v>155</v>
      </c>
      <c r="G36" s="16"/>
    </row>
    <row r="37" spans="1:7" x14ac:dyDescent="0.25">
      <c r="A37" s="13"/>
      <c r="B37" s="31"/>
      <c r="C37" s="31"/>
      <c r="D37" s="14"/>
      <c r="E37" s="15"/>
      <c r="F37" s="16"/>
      <c r="G37" s="16"/>
    </row>
    <row r="38" spans="1:7" x14ac:dyDescent="0.25">
      <c r="A38" s="17" t="s">
        <v>191</v>
      </c>
      <c r="B38" s="31"/>
      <c r="C38" s="31"/>
      <c r="D38" s="14"/>
      <c r="E38" s="15"/>
      <c r="F38" s="16"/>
      <c r="G38" s="16"/>
    </row>
    <row r="39" spans="1:7" x14ac:dyDescent="0.25">
      <c r="A39" s="17" t="s">
        <v>189</v>
      </c>
      <c r="B39" s="31"/>
      <c r="C39" s="31"/>
      <c r="D39" s="14"/>
      <c r="E39" s="22" t="s">
        <v>155</v>
      </c>
      <c r="F39" s="23" t="s">
        <v>155</v>
      </c>
      <c r="G39" s="16"/>
    </row>
    <row r="40" spans="1:7" x14ac:dyDescent="0.25">
      <c r="A40" s="13"/>
      <c r="B40" s="31"/>
      <c r="C40" s="31"/>
      <c r="D40" s="14"/>
      <c r="E40" s="15"/>
      <c r="F40" s="16"/>
      <c r="G40" s="16"/>
    </row>
    <row r="41" spans="1:7" x14ac:dyDescent="0.25">
      <c r="A41" s="24" t="s">
        <v>192</v>
      </c>
      <c r="B41" s="33"/>
      <c r="C41" s="33"/>
      <c r="D41" s="25"/>
      <c r="E41" s="19">
        <v>233974.23</v>
      </c>
      <c r="F41" s="20">
        <v>0.39169999999999999</v>
      </c>
      <c r="G41" s="21"/>
    </row>
    <row r="42" spans="1:7" x14ac:dyDescent="0.25">
      <c r="A42" s="13"/>
      <c r="B42" s="31"/>
      <c r="C42" s="31"/>
      <c r="D42" s="14"/>
      <c r="E42" s="15"/>
      <c r="F42" s="16"/>
      <c r="G42" s="16"/>
    </row>
    <row r="43" spans="1:7" x14ac:dyDescent="0.25">
      <c r="A43" s="17" t="s">
        <v>599</v>
      </c>
      <c r="B43" s="31"/>
      <c r="C43" s="31"/>
      <c r="D43" s="14"/>
      <c r="E43" s="15"/>
      <c r="F43" s="16"/>
      <c r="G43" s="16"/>
    </row>
    <row r="44" spans="1:7" x14ac:dyDescent="0.25">
      <c r="A44" s="13"/>
      <c r="B44" s="31"/>
      <c r="C44" s="31"/>
      <c r="D44" s="14"/>
      <c r="E44" s="15"/>
      <c r="F44" s="16"/>
      <c r="G44" s="16"/>
    </row>
    <row r="45" spans="1:7" x14ac:dyDescent="0.25">
      <c r="A45" s="17" t="s">
        <v>600</v>
      </c>
      <c r="B45" s="31"/>
      <c r="C45" s="31"/>
      <c r="D45" s="14"/>
      <c r="E45" s="15"/>
      <c r="F45" s="16"/>
      <c r="G45" s="16"/>
    </row>
    <row r="46" spans="1:7" x14ac:dyDescent="0.25">
      <c r="A46" s="13" t="s">
        <v>832</v>
      </c>
      <c r="B46" s="31" t="s">
        <v>833</v>
      </c>
      <c r="C46" s="31" t="s">
        <v>238</v>
      </c>
      <c r="D46" s="14">
        <v>70000000</v>
      </c>
      <c r="E46" s="15">
        <v>69777.05</v>
      </c>
      <c r="F46" s="16">
        <v>0.1168</v>
      </c>
      <c r="G46" s="16">
        <v>5.3011000000000003E-2</v>
      </c>
    </row>
    <row r="47" spans="1:7" x14ac:dyDescent="0.25">
      <c r="A47" s="13" t="s">
        <v>834</v>
      </c>
      <c r="B47" s="31" t="s">
        <v>835</v>
      </c>
      <c r="C47" s="31" t="s">
        <v>238</v>
      </c>
      <c r="D47" s="14">
        <v>57500000</v>
      </c>
      <c r="E47" s="15">
        <v>57316.86</v>
      </c>
      <c r="F47" s="16">
        <v>9.6000000000000002E-2</v>
      </c>
      <c r="G47" s="16">
        <v>5.3011000000000003E-2</v>
      </c>
    </row>
    <row r="48" spans="1:7" x14ac:dyDescent="0.25">
      <c r="A48" s="13" t="s">
        <v>836</v>
      </c>
      <c r="B48" s="31" t="s">
        <v>837</v>
      </c>
      <c r="C48" s="31" t="s">
        <v>238</v>
      </c>
      <c r="D48" s="14">
        <v>25000000</v>
      </c>
      <c r="E48" s="15">
        <v>24896.15</v>
      </c>
      <c r="F48" s="16">
        <v>4.1700000000000001E-2</v>
      </c>
      <c r="G48" s="16">
        <v>5.2500999999999999E-2</v>
      </c>
    </row>
    <row r="49" spans="1:7" x14ac:dyDescent="0.25">
      <c r="A49" s="13" t="s">
        <v>838</v>
      </c>
      <c r="B49" s="31" t="s">
        <v>839</v>
      </c>
      <c r="C49" s="31" t="s">
        <v>238</v>
      </c>
      <c r="D49" s="14">
        <v>10000000</v>
      </c>
      <c r="E49" s="15">
        <v>9978.4699999999993</v>
      </c>
      <c r="F49" s="16">
        <v>1.67E-2</v>
      </c>
      <c r="G49" s="16">
        <v>5.2503000000000001E-2</v>
      </c>
    </row>
    <row r="50" spans="1:7" x14ac:dyDescent="0.25">
      <c r="A50" s="13" t="s">
        <v>840</v>
      </c>
      <c r="B50" s="31" t="s">
        <v>841</v>
      </c>
      <c r="C50" s="31" t="s">
        <v>238</v>
      </c>
      <c r="D50" s="14">
        <v>10000000</v>
      </c>
      <c r="E50" s="15">
        <v>9957.91</v>
      </c>
      <c r="F50" s="16">
        <v>1.67E-2</v>
      </c>
      <c r="G50" s="16">
        <v>5.3199000000000003E-2</v>
      </c>
    </row>
    <row r="51" spans="1:7" x14ac:dyDescent="0.25">
      <c r="A51" s="13" t="s">
        <v>842</v>
      </c>
      <c r="B51" s="31" t="s">
        <v>843</v>
      </c>
      <c r="C51" s="31" t="s">
        <v>238</v>
      </c>
      <c r="D51" s="14">
        <v>6500000</v>
      </c>
      <c r="E51" s="15">
        <v>6492.46</v>
      </c>
      <c r="F51" s="16">
        <v>1.09E-2</v>
      </c>
      <c r="G51" s="16">
        <v>5.2985999999999998E-2</v>
      </c>
    </row>
    <row r="52" spans="1:7" x14ac:dyDescent="0.25">
      <c r="A52" s="13" t="s">
        <v>844</v>
      </c>
      <c r="B52" s="31" t="s">
        <v>845</v>
      </c>
      <c r="C52" s="31" t="s">
        <v>238</v>
      </c>
      <c r="D52" s="14">
        <v>5000000</v>
      </c>
      <c r="E52" s="15">
        <v>4988.41</v>
      </c>
      <c r="F52" s="16">
        <v>8.3999999999999995E-3</v>
      </c>
      <c r="G52" s="16">
        <v>5.3002000000000001E-2</v>
      </c>
    </row>
    <row r="53" spans="1:7" x14ac:dyDescent="0.25">
      <c r="A53" s="17" t="s">
        <v>189</v>
      </c>
      <c r="B53" s="32"/>
      <c r="C53" s="32"/>
      <c r="D53" s="18"/>
      <c r="E53" s="19">
        <v>183407.31</v>
      </c>
      <c r="F53" s="20">
        <v>0.30719999999999997</v>
      </c>
      <c r="G53" s="21"/>
    </row>
    <row r="54" spans="1:7" x14ac:dyDescent="0.25">
      <c r="A54" s="13"/>
      <c r="B54" s="31"/>
      <c r="C54" s="31"/>
      <c r="D54" s="14"/>
      <c r="E54" s="15"/>
      <c r="F54" s="16"/>
      <c r="G54" s="16"/>
    </row>
    <row r="55" spans="1:7" x14ac:dyDescent="0.25">
      <c r="A55" s="17" t="s">
        <v>678</v>
      </c>
      <c r="B55" s="31"/>
      <c r="C55" s="31"/>
      <c r="D55" s="14"/>
      <c r="E55" s="15"/>
      <c r="F55" s="16"/>
      <c r="G55" s="16"/>
    </row>
    <row r="56" spans="1:7" x14ac:dyDescent="0.25">
      <c r="A56" s="13" t="s">
        <v>846</v>
      </c>
      <c r="B56" s="31" t="s">
        <v>847</v>
      </c>
      <c r="C56" s="31" t="s">
        <v>614</v>
      </c>
      <c r="D56" s="14">
        <v>70000000</v>
      </c>
      <c r="E56" s="15">
        <v>69661.62</v>
      </c>
      <c r="F56" s="16">
        <v>0.1166</v>
      </c>
      <c r="G56" s="16">
        <v>7.7093999999999996E-2</v>
      </c>
    </row>
    <row r="57" spans="1:7" x14ac:dyDescent="0.25">
      <c r="A57" s="13" t="s">
        <v>848</v>
      </c>
      <c r="B57" s="31" t="s">
        <v>849</v>
      </c>
      <c r="C57" s="31" t="s">
        <v>614</v>
      </c>
      <c r="D57" s="14">
        <v>60000000</v>
      </c>
      <c r="E57" s="15">
        <v>59827.86</v>
      </c>
      <c r="F57" s="16">
        <v>0.1002</v>
      </c>
      <c r="G57" s="16">
        <v>7.5013999999999997E-2</v>
      </c>
    </row>
    <row r="58" spans="1:7" x14ac:dyDescent="0.25">
      <c r="A58" s="13" t="s">
        <v>850</v>
      </c>
      <c r="B58" s="31" t="s">
        <v>851</v>
      </c>
      <c r="C58" s="31" t="s">
        <v>614</v>
      </c>
      <c r="D58" s="14">
        <v>7500000</v>
      </c>
      <c r="E58" s="15">
        <v>7474.12</v>
      </c>
      <c r="F58" s="16">
        <v>1.2500000000000001E-2</v>
      </c>
      <c r="G58" s="16">
        <v>7.8999E-2</v>
      </c>
    </row>
    <row r="59" spans="1:7" x14ac:dyDescent="0.25">
      <c r="A59" s="17" t="s">
        <v>189</v>
      </c>
      <c r="B59" s="32"/>
      <c r="C59" s="32"/>
      <c r="D59" s="18"/>
      <c r="E59" s="19">
        <v>136963.6</v>
      </c>
      <c r="F59" s="20">
        <v>0.2293</v>
      </c>
      <c r="G59" s="21"/>
    </row>
    <row r="60" spans="1:7" x14ac:dyDescent="0.25">
      <c r="A60" s="13"/>
      <c r="B60" s="31"/>
      <c r="C60" s="31"/>
      <c r="D60" s="14"/>
      <c r="E60" s="15"/>
      <c r="F60" s="16"/>
      <c r="G60" s="16"/>
    </row>
    <row r="61" spans="1:7" x14ac:dyDescent="0.25">
      <c r="A61" s="24" t="s">
        <v>192</v>
      </c>
      <c r="B61" s="33"/>
      <c r="C61" s="33"/>
      <c r="D61" s="25"/>
      <c r="E61" s="19">
        <v>320370.90999999997</v>
      </c>
      <c r="F61" s="20">
        <v>0.53649999999999998</v>
      </c>
      <c r="G61" s="21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13"/>
      <c r="B63" s="31"/>
      <c r="C63" s="31"/>
      <c r="D63" s="14"/>
      <c r="E63" s="15"/>
      <c r="F63" s="16"/>
      <c r="G63" s="16"/>
    </row>
    <row r="64" spans="1:7" x14ac:dyDescent="0.25">
      <c r="A64" s="17" t="s">
        <v>193</v>
      </c>
      <c r="B64" s="31"/>
      <c r="C64" s="31"/>
      <c r="D64" s="14"/>
      <c r="E64" s="15"/>
      <c r="F64" s="16"/>
      <c r="G64" s="16"/>
    </row>
    <row r="65" spans="1:7" x14ac:dyDescent="0.25">
      <c r="A65" s="13" t="s">
        <v>194</v>
      </c>
      <c r="B65" s="31"/>
      <c r="C65" s="31"/>
      <c r="D65" s="14"/>
      <c r="E65" s="15">
        <v>27330.37</v>
      </c>
      <c r="F65" s="16">
        <v>4.58E-2</v>
      </c>
      <c r="G65" s="16">
        <v>6.0694999999999999E-2</v>
      </c>
    </row>
    <row r="66" spans="1:7" x14ac:dyDescent="0.25">
      <c r="A66" s="17" t="s">
        <v>189</v>
      </c>
      <c r="B66" s="32"/>
      <c r="C66" s="32"/>
      <c r="D66" s="18"/>
      <c r="E66" s="19">
        <v>27330.37</v>
      </c>
      <c r="F66" s="20">
        <v>4.58E-2</v>
      </c>
      <c r="G66" s="21"/>
    </row>
    <row r="67" spans="1:7" x14ac:dyDescent="0.25">
      <c r="A67" s="13"/>
      <c r="B67" s="31"/>
      <c r="C67" s="31"/>
      <c r="D67" s="14"/>
      <c r="E67" s="15"/>
      <c r="F67" s="16"/>
      <c r="G67" s="16"/>
    </row>
    <row r="68" spans="1:7" x14ac:dyDescent="0.25">
      <c r="A68" s="24" t="s">
        <v>192</v>
      </c>
      <c r="B68" s="33"/>
      <c r="C68" s="33"/>
      <c r="D68" s="25"/>
      <c r="E68" s="19">
        <v>27330.37</v>
      </c>
      <c r="F68" s="20">
        <v>4.58E-2</v>
      </c>
      <c r="G68" s="21"/>
    </row>
    <row r="69" spans="1:7" x14ac:dyDescent="0.25">
      <c r="A69" s="13" t="s">
        <v>195</v>
      </c>
      <c r="B69" s="31"/>
      <c r="C69" s="31"/>
      <c r="D69" s="14"/>
      <c r="E69" s="15">
        <v>12367.3003336</v>
      </c>
      <c r="F69" s="16">
        <v>2.0704E-2</v>
      </c>
      <c r="G69" s="16"/>
    </row>
    <row r="70" spans="1:7" x14ac:dyDescent="0.25">
      <c r="A70" s="13" t="s">
        <v>196</v>
      </c>
      <c r="B70" s="31"/>
      <c r="C70" s="31"/>
      <c r="D70" s="14"/>
      <c r="E70" s="15">
        <v>3274.7996664000002</v>
      </c>
      <c r="F70" s="16">
        <v>5.2960000000000004E-3</v>
      </c>
      <c r="G70" s="16">
        <v>6.0693999999999998E-2</v>
      </c>
    </row>
    <row r="71" spans="1:7" x14ac:dyDescent="0.25">
      <c r="A71" s="26" t="s">
        <v>198</v>
      </c>
      <c r="B71" s="34"/>
      <c r="C71" s="34"/>
      <c r="D71" s="27"/>
      <c r="E71" s="28">
        <v>597317.61</v>
      </c>
      <c r="F71" s="29">
        <v>1</v>
      </c>
      <c r="G71" s="29"/>
    </row>
    <row r="73" spans="1:7" x14ac:dyDescent="0.25">
      <c r="A73" s="1" t="s">
        <v>199</v>
      </c>
    </row>
    <row r="74" spans="1:7" x14ac:dyDescent="0.25">
      <c r="A74" s="1" t="s">
        <v>852</v>
      </c>
    </row>
    <row r="75" spans="1:7" x14ac:dyDescent="0.25">
      <c r="A75" s="1"/>
    </row>
    <row r="76" spans="1:7" x14ac:dyDescent="0.25">
      <c r="A76" t="s">
        <v>202</v>
      </c>
    </row>
    <row r="77" spans="1:7" ht="57.95" customHeight="1" x14ac:dyDescent="0.25">
      <c r="A77" s="61" t="s">
        <v>203</v>
      </c>
      <c r="B77" s="65" t="s">
        <v>853</v>
      </c>
    </row>
    <row r="78" spans="1:7" ht="30.95" customHeight="1" x14ac:dyDescent="0.25">
      <c r="A78" s="61" t="s">
        <v>205</v>
      </c>
      <c r="B78" s="65" t="s">
        <v>854</v>
      </c>
    </row>
    <row r="79" spans="1:7" x14ac:dyDescent="0.25">
      <c r="A79" s="61"/>
      <c r="B79" s="61"/>
    </row>
    <row r="80" spans="1:7" x14ac:dyDescent="0.25">
      <c r="A80" s="61" t="s">
        <v>207</v>
      </c>
      <c r="B80" s="62">
        <v>6.6890012450386376</v>
      </c>
    </row>
    <row r="81" spans="1:3" x14ac:dyDescent="0.25">
      <c r="A81" s="61"/>
      <c r="B81" s="61"/>
    </row>
    <row r="82" spans="1:3" x14ac:dyDescent="0.25">
      <c r="A82" s="61" t="s">
        <v>208</v>
      </c>
      <c r="B82" s="63">
        <v>5.0599999999999999E-2</v>
      </c>
    </row>
    <row r="83" spans="1:3" x14ac:dyDescent="0.25">
      <c r="A83" s="61" t="s">
        <v>209</v>
      </c>
      <c r="B83" s="63">
        <v>4.8970892416983762E-2</v>
      </c>
    </row>
    <row r="84" spans="1:3" x14ac:dyDescent="0.25">
      <c r="A84" s="61"/>
      <c r="B84" s="61"/>
    </row>
    <row r="85" spans="1:3" x14ac:dyDescent="0.25">
      <c r="A85" s="61" t="s">
        <v>210</v>
      </c>
      <c r="B85" s="64">
        <v>46112</v>
      </c>
    </row>
    <row r="87" spans="1:3" x14ac:dyDescent="0.25">
      <c r="A87" s="1" t="s">
        <v>211</v>
      </c>
    </row>
    <row r="88" spans="1:3" x14ac:dyDescent="0.25">
      <c r="A88" s="48" t="s">
        <v>212</v>
      </c>
      <c r="B88" s="3" t="s">
        <v>155</v>
      </c>
    </row>
    <row r="89" spans="1:3" x14ac:dyDescent="0.25">
      <c r="A89" t="s">
        <v>213</v>
      </c>
    </row>
    <row r="90" spans="1:3" x14ac:dyDescent="0.25">
      <c r="A90" t="s">
        <v>214</v>
      </c>
      <c r="B90" t="s">
        <v>215</v>
      </c>
      <c r="C90" t="s">
        <v>215</v>
      </c>
    </row>
    <row r="91" spans="1:3" x14ac:dyDescent="0.25">
      <c r="B91" s="49">
        <v>45930</v>
      </c>
      <c r="C91" s="49">
        <v>46112</v>
      </c>
    </row>
    <row r="92" spans="1:3" x14ac:dyDescent="0.25">
      <c r="A92" t="s">
        <v>482</v>
      </c>
      <c r="B92" s="55">
        <v>13.27</v>
      </c>
      <c r="C92">
        <v>13.6508</v>
      </c>
    </row>
    <row r="93" spans="1:3" x14ac:dyDescent="0.25">
      <c r="A93" t="s">
        <v>217</v>
      </c>
      <c r="B93">
        <v>13.2706</v>
      </c>
      <c r="C93">
        <v>13.651400000000001</v>
      </c>
    </row>
    <row r="94" spans="1:3" x14ac:dyDescent="0.25">
      <c r="A94" t="s">
        <v>483</v>
      </c>
      <c r="B94">
        <v>13.160299999999999</v>
      </c>
      <c r="C94" s="55">
        <v>13.525</v>
      </c>
    </row>
    <row r="95" spans="1:3" x14ac:dyDescent="0.25">
      <c r="A95" t="s">
        <v>219</v>
      </c>
      <c r="B95">
        <v>13.1614</v>
      </c>
      <c r="C95">
        <v>13.5261</v>
      </c>
    </row>
    <row r="97" spans="1:4" x14ac:dyDescent="0.25">
      <c r="A97" t="s">
        <v>220</v>
      </c>
      <c r="B97" s="3" t="s">
        <v>155</v>
      </c>
    </row>
    <row r="98" spans="1:4" x14ac:dyDescent="0.25">
      <c r="A98" t="s">
        <v>221</v>
      </c>
      <c r="B98" s="3" t="s">
        <v>155</v>
      </c>
    </row>
    <row r="99" spans="1:4" ht="14.1" customHeight="1" x14ac:dyDescent="0.25">
      <c r="A99" s="48" t="s">
        <v>222</v>
      </c>
      <c r="B99" s="3" t="s">
        <v>155</v>
      </c>
    </row>
    <row r="100" spans="1:4" ht="30" x14ac:dyDescent="0.25">
      <c r="A100" s="48" t="s">
        <v>223</v>
      </c>
      <c r="B100" s="3" t="s">
        <v>155</v>
      </c>
    </row>
    <row r="101" spans="1:4" x14ac:dyDescent="0.25">
      <c r="A101" t="s">
        <v>224</v>
      </c>
      <c r="B101" s="50">
        <f>B83</f>
        <v>4.8970892416983762E-2</v>
      </c>
    </row>
    <row r="102" spans="1:4" ht="29.1" customHeight="1" x14ac:dyDescent="0.25">
      <c r="A102" s="48" t="s">
        <v>225</v>
      </c>
      <c r="B102" s="3" t="s">
        <v>155</v>
      </c>
    </row>
    <row r="103" spans="1:4" ht="29.1" customHeight="1" x14ac:dyDescent="0.25">
      <c r="A103" s="48" t="s">
        <v>226</v>
      </c>
      <c r="B103" s="3" t="s">
        <v>155</v>
      </c>
    </row>
    <row r="104" spans="1:4" ht="29.1" customHeight="1" x14ac:dyDescent="0.25">
      <c r="A104" s="48" t="s">
        <v>227</v>
      </c>
      <c r="B104" s="3" t="s">
        <v>155</v>
      </c>
    </row>
    <row r="105" spans="1:4" x14ac:dyDescent="0.25">
      <c r="A105" s="48" t="s">
        <v>228</v>
      </c>
      <c r="B105" s="3" t="s">
        <v>155</v>
      </c>
    </row>
    <row r="106" spans="1:4" ht="30" x14ac:dyDescent="0.25">
      <c r="A106" s="48" t="s">
        <v>229</v>
      </c>
      <c r="B106" s="3" t="s">
        <v>155</v>
      </c>
    </row>
    <row r="108" spans="1:4" ht="69.95" customHeight="1" x14ac:dyDescent="0.25">
      <c r="A108" s="120" t="s">
        <v>230</v>
      </c>
      <c r="B108" s="120" t="s">
        <v>231</v>
      </c>
      <c r="C108" s="120" t="s">
        <v>3</v>
      </c>
      <c r="D108" s="120" t="s">
        <v>4</v>
      </c>
    </row>
    <row r="109" spans="1:4" ht="69.95" customHeight="1" x14ac:dyDescent="0.25">
      <c r="A109" s="120" t="s">
        <v>855</v>
      </c>
      <c r="B109" s="120"/>
      <c r="C109" s="120" t="s">
        <v>29</v>
      </c>
      <c r="D109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40"/>
  <sheetViews>
    <sheetView showGridLines="0" workbookViewId="0">
      <pane ySplit="6" topLeftCell="A133" activePane="bottomLeft" state="frozen"/>
      <selection activeCell="B70" sqref="B70"/>
      <selection pane="bottomLeft" activeCell="A133" sqref="A133"/>
    </sheetView>
  </sheetViews>
  <sheetFormatPr defaultRowHeight="15" x14ac:dyDescent="0.25"/>
  <cols>
    <col min="1" max="1" width="61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856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857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2190827</v>
      </c>
      <c r="E10" s="15">
        <v>16026.99</v>
      </c>
      <c r="F10" s="16">
        <v>5.4199999999999998E-2</v>
      </c>
      <c r="G10" s="16"/>
    </row>
    <row r="11" spans="1:8" x14ac:dyDescent="0.25">
      <c r="A11" s="13" t="s">
        <v>264</v>
      </c>
      <c r="B11" s="31" t="s">
        <v>265</v>
      </c>
      <c r="C11" s="31" t="s">
        <v>260</v>
      </c>
      <c r="D11" s="14">
        <v>1217695</v>
      </c>
      <c r="E11" s="15">
        <v>14684.18</v>
      </c>
      <c r="F11" s="16">
        <v>4.9700000000000001E-2</v>
      </c>
      <c r="G11" s="16"/>
    </row>
    <row r="12" spans="1:8" x14ac:dyDescent="0.25">
      <c r="A12" s="13" t="s">
        <v>255</v>
      </c>
      <c r="B12" s="31" t="s">
        <v>256</v>
      </c>
      <c r="C12" s="31" t="s">
        <v>257</v>
      </c>
      <c r="D12" s="14">
        <v>794855</v>
      </c>
      <c r="E12" s="15">
        <v>10682.06</v>
      </c>
      <c r="F12" s="16">
        <v>3.61E-2</v>
      </c>
      <c r="G12" s="16"/>
    </row>
    <row r="13" spans="1:8" x14ac:dyDescent="0.25">
      <c r="A13" s="13" t="s">
        <v>276</v>
      </c>
      <c r="B13" s="31" t="s">
        <v>277</v>
      </c>
      <c r="C13" s="31" t="s">
        <v>278</v>
      </c>
      <c r="D13" s="14">
        <v>2854793</v>
      </c>
      <c r="E13" s="15">
        <v>10581.29</v>
      </c>
      <c r="F13" s="16">
        <v>3.5799999999999998E-2</v>
      </c>
      <c r="G13" s="16"/>
    </row>
    <row r="14" spans="1:8" x14ac:dyDescent="0.25">
      <c r="A14" s="13" t="s">
        <v>266</v>
      </c>
      <c r="B14" s="31" t="s">
        <v>267</v>
      </c>
      <c r="C14" s="31" t="s">
        <v>268</v>
      </c>
      <c r="D14" s="14">
        <v>285169</v>
      </c>
      <c r="E14" s="15">
        <v>9992.61</v>
      </c>
      <c r="F14" s="16">
        <v>3.3799999999999997E-2</v>
      </c>
      <c r="G14" s="16"/>
    </row>
    <row r="15" spans="1:8" x14ac:dyDescent="0.25">
      <c r="A15" s="13" t="s">
        <v>269</v>
      </c>
      <c r="B15" s="31" t="s">
        <v>270</v>
      </c>
      <c r="C15" s="31" t="s">
        <v>260</v>
      </c>
      <c r="D15" s="14">
        <v>926234</v>
      </c>
      <c r="E15" s="15">
        <v>9071.5400000000009</v>
      </c>
      <c r="F15" s="16">
        <v>3.0700000000000002E-2</v>
      </c>
      <c r="G15" s="16"/>
    </row>
    <row r="16" spans="1:8" x14ac:dyDescent="0.25">
      <c r="A16" s="13" t="s">
        <v>369</v>
      </c>
      <c r="B16" s="31" t="s">
        <v>370</v>
      </c>
      <c r="C16" s="31" t="s">
        <v>371</v>
      </c>
      <c r="D16" s="14">
        <v>3958054</v>
      </c>
      <c r="E16" s="15">
        <v>7593.92</v>
      </c>
      <c r="F16" s="16">
        <v>2.5700000000000001E-2</v>
      </c>
      <c r="G16" s="16"/>
    </row>
    <row r="17" spans="1:7" x14ac:dyDescent="0.25">
      <c r="A17" s="13" t="s">
        <v>293</v>
      </c>
      <c r="B17" s="31" t="s">
        <v>294</v>
      </c>
      <c r="C17" s="31" t="s">
        <v>295</v>
      </c>
      <c r="D17" s="14">
        <v>532965</v>
      </c>
      <c r="E17" s="15">
        <v>6665.26</v>
      </c>
      <c r="F17" s="16">
        <v>2.2499999999999999E-2</v>
      </c>
      <c r="G17" s="16"/>
    </row>
    <row r="18" spans="1:7" x14ac:dyDescent="0.25">
      <c r="A18" s="13" t="s">
        <v>261</v>
      </c>
      <c r="B18" s="31" t="s">
        <v>262</v>
      </c>
      <c r="C18" s="31" t="s">
        <v>263</v>
      </c>
      <c r="D18" s="14">
        <v>326273</v>
      </c>
      <c r="E18" s="15">
        <v>5815.49</v>
      </c>
      <c r="F18" s="16">
        <v>1.9699999999999999E-2</v>
      </c>
      <c r="G18" s="16"/>
    </row>
    <row r="19" spans="1:7" x14ac:dyDescent="0.25">
      <c r="A19" s="13" t="s">
        <v>314</v>
      </c>
      <c r="B19" s="31" t="s">
        <v>315</v>
      </c>
      <c r="C19" s="31" t="s">
        <v>316</v>
      </c>
      <c r="D19" s="14">
        <v>53675</v>
      </c>
      <c r="E19" s="15">
        <v>5767.38</v>
      </c>
      <c r="F19" s="16">
        <v>1.95E-2</v>
      </c>
      <c r="G19" s="16"/>
    </row>
    <row r="20" spans="1:7" x14ac:dyDescent="0.25">
      <c r="A20" s="13" t="s">
        <v>271</v>
      </c>
      <c r="B20" s="31" t="s">
        <v>272</v>
      </c>
      <c r="C20" s="31" t="s">
        <v>273</v>
      </c>
      <c r="D20" s="14">
        <v>240895</v>
      </c>
      <c r="E20" s="15">
        <v>5755.95</v>
      </c>
      <c r="F20" s="16">
        <v>1.95E-2</v>
      </c>
      <c r="G20" s="16"/>
    </row>
    <row r="21" spans="1:7" x14ac:dyDescent="0.25">
      <c r="A21" s="13" t="s">
        <v>419</v>
      </c>
      <c r="B21" s="31" t="s">
        <v>420</v>
      </c>
      <c r="C21" s="31" t="s">
        <v>421</v>
      </c>
      <c r="D21" s="14">
        <v>1178778</v>
      </c>
      <c r="E21" s="15">
        <v>5604.5</v>
      </c>
      <c r="F21" s="16">
        <v>1.9E-2</v>
      </c>
      <c r="G21" s="16"/>
    </row>
    <row r="22" spans="1:7" x14ac:dyDescent="0.25">
      <c r="A22" s="13" t="s">
        <v>429</v>
      </c>
      <c r="B22" s="31" t="s">
        <v>430</v>
      </c>
      <c r="C22" s="31" t="s">
        <v>281</v>
      </c>
      <c r="D22" s="14">
        <v>633716</v>
      </c>
      <c r="E22" s="15">
        <v>5079.55</v>
      </c>
      <c r="F22" s="16">
        <v>1.72E-2</v>
      </c>
      <c r="G22" s="16"/>
    </row>
    <row r="23" spans="1:7" x14ac:dyDescent="0.25">
      <c r="A23" s="13" t="s">
        <v>350</v>
      </c>
      <c r="B23" s="31" t="s">
        <v>351</v>
      </c>
      <c r="C23" s="31" t="s">
        <v>352</v>
      </c>
      <c r="D23" s="14">
        <v>126676</v>
      </c>
      <c r="E23" s="15">
        <v>5005.4799999999996</v>
      </c>
      <c r="F23" s="16">
        <v>1.6899999999999998E-2</v>
      </c>
      <c r="G23" s="16"/>
    </row>
    <row r="24" spans="1:7" x14ac:dyDescent="0.25">
      <c r="A24" s="13" t="s">
        <v>300</v>
      </c>
      <c r="B24" s="31" t="s">
        <v>301</v>
      </c>
      <c r="C24" s="31" t="s">
        <v>281</v>
      </c>
      <c r="D24" s="14">
        <v>519565</v>
      </c>
      <c r="E24" s="15">
        <v>4531.13</v>
      </c>
      <c r="F24" s="16">
        <v>1.5299999999999999E-2</v>
      </c>
      <c r="G24" s="16"/>
    </row>
    <row r="25" spans="1:7" x14ac:dyDescent="0.25">
      <c r="A25" s="13" t="s">
        <v>425</v>
      </c>
      <c r="B25" s="31" t="s">
        <v>426</v>
      </c>
      <c r="C25" s="31" t="s">
        <v>292</v>
      </c>
      <c r="D25" s="14">
        <v>74421</v>
      </c>
      <c r="E25" s="15">
        <v>4425.82</v>
      </c>
      <c r="F25" s="16">
        <v>1.4999999999999999E-2</v>
      </c>
      <c r="G25" s="16"/>
    </row>
    <row r="26" spans="1:7" x14ac:dyDescent="0.25">
      <c r="A26" s="13" t="s">
        <v>285</v>
      </c>
      <c r="B26" s="31" t="s">
        <v>286</v>
      </c>
      <c r="C26" s="31" t="s">
        <v>287</v>
      </c>
      <c r="D26" s="14">
        <v>149326</v>
      </c>
      <c r="E26" s="15">
        <v>4412.1400000000003</v>
      </c>
      <c r="F26" s="16">
        <v>1.49E-2</v>
      </c>
      <c r="G26" s="16"/>
    </row>
    <row r="27" spans="1:7" x14ac:dyDescent="0.25">
      <c r="A27" s="13" t="s">
        <v>327</v>
      </c>
      <c r="B27" s="31" t="s">
        <v>328</v>
      </c>
      <c r="C27" s="31" t="s">
        <v>260</v>
      </c>
      <c r="D27" s="14">
        <v>1169615</v>
      </c>
      <c r="E27" s="15">
        <v>4133.42</v>
      </c>
      <c r="F27" s="16">
        <v>1.4E-2</v>
      </c>
      <c r="G27" s="16"/>
    </row>
    <row r="28" spans="1:7" x14ac:dyDescent="0.25">
      <c r="A28" s="13" t="s">
        <v>858</v>
      </c>
      <c r="B28" s="31" t="s">
        <v>859</v>
      </c>
      <c r="C28" s="31" t="s">
        <v>346</v>
      </c>
      <c r="D28" s="14">
        <v>517328</v>
      </c>
      <c r="E28" s="15">
        <v>4112.76</v>
      </c>
      <c r="F28" s="16">
        <v>1.3899999999999999E-2</v>
      </c>
      <c r="G28" s="16"/>
    </row>
    <row r="29" spans="1:7" x14ac:dyDescent="0.25">
      <c r="A29" s="13" t="s">
        <v>488</v>
      </c>
      <c r="B29" s="31" t="s">
        <v>489</v>
      </c>
      <c r="C29" s="31" t="s">
        <v>389</v>
      </c>
      <c r="D29" s="14">
        <v>545098</v>
      </c>
      <c r="E29" s="15">
        <v>4011.65</v>
      </c>
      <c r="F29" s="16">
        <v>1.3599999999999999E-2</v>
      </c>
      <c r="G29" s="16"/>
    </row>
    <row r="30" spans="1:7" x14ac:dyDescent="0.25">
      <c r="A30" s="13" t="s">
        <v>305</v>
      </c>
      <c r="B30" s="31" t="s">
        <v>306</v>
      </c>
      <c r="C30" s="31" t="s">
        <v>260</v>
      </c>
      <c r="D30" s="14">
        <v>1443201</v>
      </c>
      <c r="E30" s="15">
        <v>3461.52</v>
      </c>
      <c r="F30" s="16">
        <v>1.17E-2</v>
      </c>
      <c r="G30" s="16"/>
    </row>
    <row r="31" spans="1:7" x14ac:dyDescent="0.25">
      <c r="A31" s="13" t="s">
        <v>279</v>
      </c>
      <c r="B31" s="31" t="s">
        <v>280</v>
      </c>
      <c r="C31" s="31" t="s">
        <v>281</v>
      </c>
      <c r="D31" s="14">
        <v>109389</v>
      </c>
      <c r="E31" s="15">
        <v>3456.8</v>
      </c>
      <c r="F31" s="16">
        <v>1.17E-2</v>
      </c>
      <c r="G31" s="16"/>
    </row>
    <row r="32" spans="1:7" x14ac:dyDescent="0.25">
      <c r="A32" s="13" t="s">
        <v>402</v>
      </c>
      <c r="B32" s="31" t="s">
        <v>403</v>
      </c>
      <c r="C32" s="31" t="s">
        <v>404</v>
      </c>
      <c r="D32" s="14">
        <v>2215657</v>
      </c>
      <c r="E32" s="15">
        <v>3414.99</v>
      </c>
      <c r="F32" s="16">
        <v>1.15E-2</v>
      </c>
      <c r="G32" s="16"/>
    </row>
    <row r="33" spans="1:7" x14ac:dyDescent="0.25">
      <c r="A33" s="13" t="s">
        <v>860</v>
      </c>
      <c r="B33" s="31" t="s">
        <v>861</v>
      </c>
      <c r="C33" s="31" t="s">
        <v>260</v>
      </c>
      <c r="D33" s="14">
        <v>399360</v>
      </c>
      <c r="E33" s="15">
        <v>3365.41</v>
      </c>
      <c r="F33" s="16">
        <v>1.14E-2</v>
      </c>
      <c r="G33" s="16"/>
    </row>
    <row r="34" spans="1:7" x14ac:dyDescent="0.25">
      <c r="A34" s="13" t="s">
        <v>334</v>
      </c>
      <c r="B34" s="31" t="s">
        <v>335</v>
      </c>
      <c r="C34" s="31" t="s">
        <v>281</v>
      </c>
      <c r="D34" s="14">
        <v>1387274</v>
      </c>
      <c r="E34" s="15">
        <v>3332.23</v>
      </c>
      <c r="F34" s="16">
        <v>1.1299999999999999E-2</v>
      </c>
      <c r="G34" s="16"/>
    </row>
    <row r="35" spans="1:7" x14ac:dyDescent="0.25">
      <c r="A35" s="13" t="s">
        <v>282</v>
      </c>
      <c r="B35" s="31" t="s">
        <v>283</v>
      </c>
      <c r="C35" s="31" t="s">
        <v>284</v>
      </c>
      <c r="D35" s="14">
        <v>827523</v>
      </c>
      <c r="E35" s="15">
        <v>3315.47</v>
      </c>
      <c r="F35" s="16">
        <v>1.12E-2</v>
      </c>
      <c r="G35" s="16"/>
    </row>
    <row r="36" spans="1:7" x14ac:dyDescent="0.25">
      <c r="A36" s="13" t="s">
        <v>288</v>
      </c>
      <c r="B36" s="31" t="s">
        <v>289</v>
      </c>
      <c r="C36" s="31" t="s">
        <v>260</v>
      </c>
      <c r="D36" s="14">
        <v>1141297</v>
      </c>
      <c r="E36" s="15">
        <v>3302.91</v>
      </c>
      <c r="F36" s="16">
        <v>1.12E-2</v>
      </c>
      <c r="G36" s="16"/>
    </row>
    <row r="37" spans="1:7" x14ac:dyDescent="0.25">
      <c r="A37" s="13" t="s">
        <v>290</v>
      </c>
      <c r="B37" s="31" t="s">
        <v>291</v>
      </c>
      <c r="C37" s="31" t="s">
        <v>292</v>
      </c>
      <c r="D37" s="14">
        <v>187341</v>
      </c>
      <c r="E37" s="15">
        <v>3291.96</v>
      </c>
      <c r="F37" s="16">
        <v>1.11E-2</v>
      </c>
      <c r="G37" s="16"/>
    </row>
    <row r="38" spans="1:7" x14ac:dyDescent="0.25">
      <c r="A38" s="13" t="s">
        <v>387</v>
      </c>
      <c r="B38" s="31" t="s">
        <v>388</v>
      </c>
      <c r="C38" s="31" t="s">
        <v>389</v>
      </c>
      <c r="D38" s="14">
        <v>309531</v>
      </c>
      <c r="E38" s="15">
        <v>3141.12</v>
      </c>
      <c r="F38" s="16">
        <v>1.06E-2</v>
      </c>
      <c r="G38" s="16"/>
    </row>
    <row r="39" spans="1:7" x14ac:dyDescent="0.25">
      <c r="A39" s="13" t="s">
        <v>511</v>
      </c>
      <c r="B39" s="31" t="s">
        <v>512</v>
      </c>
      <c r="C39" s="31" t="s">
        <v>323</v>
      </c>
      <c r="D39" s="14">
        <v>56693</v>
      </c>
      <c r="E39" s="15">
        <v>3074.46</v>
      </c>
      <c r="F39" s="16">
        <v>1.04E-2</v>
      </c>
      <c r="G39" s="16"/>
    </row>
    <row r="40" spans="1:7" x14ac:dyDescent="0.25">
      <c r="A40" s="13" t="s">
        <v>319</v>
      </c>
      <c r="B40" s="31" t="s">
        <v>320</v>
      </c>
      <c r="C40" s="31" t="s">
        <v>295</v>
      </c>
      <c r="D40" s="14">
        <v>225840</v>
      </c>
      <c r="E40" s="15">
        <v>3029.87</v>
      </c>
      <c r="F40" s="16">
        <v>1.0200000000000001E-2</v>
      </c>
      <c r="G40" s="16"/>
    </row>
    <row r="41" spans="1:7" x14ac:dyDescent="0.25">
      <c r="A41" s="13" t="s">
        <v>473</v>
      </c>
      <c r="B41" s="31" t="s">
        <v>474</v>
      </c>
      <c r="C41" s="31" t="s">
        <v>352</v>
      </c>
      <c r="D41" s="14">
        <v>209922</v>
      </c>
      <c r="E41" s="15">
        <v>3024.98</v>
      </c>
      <c r="F41" s="16">
        <v>1.0200000000000001E-2</v>
      </c>
      <c r="G41" s="16"/>
    </row>
    <row r="42" spans="1:7" x14ac:dyDescent="0.25">
      <c r="A42" s="13" t="s">
        <v>376</v>
      </c>
      <c r="B42" s="31" t="s">
        <v>377</v>
      </c>
      <c r="C42" s="31" t="s">
        <v>378</v>
      </c>
      <c r="D42" s="14">
        <v>74270</v>
      </c>
      <c r="E42" s="15">
        <v>2999.02</v>
      </c>
      <c r="F42" s="16">
        <v>1.01E-2</v>
      </c>
      <c r="G42" s="16"/>
    </row>
    <row r="43" spans="1:7" x14ac:dyDescent="0.25">
      <c r="A43" s="13" t="s">
        <v>358</v>
      </c>
      <c r="B43" s="31" t="s">
        <v>359</v>
      </c>
      <c r="C43" s="31" t="s">
        <v>287</v>
      </c>
      <c r="D43" s="14">
        <v>88242</v>
      </c>
      <c r="E43" s="15">
        <v>2968.28</v>
      </c>
      <c r="F43" s="16">
        <v>0.01</v>
      </c>
      <c r="G43" s="16"/>
    </row>
    <row r="44" spans="1:7" x14ac:dyDescent="0.25">
      <c r="A44" s="13" t="s">
        <v>344</v>
      </c>
      <c r="B44" s="31" t="s">
        <v>345</v>
      </c>
      <c r="C44" s="31" t="s">
        <v>346</v>
      </c>
      <c r="D44" s="14">
        <v>300543</v>
      </c>
      <c r="E44" s="15">
        <v>2892.13</v>
      </c>
      <c r="F44" s="16">
        <v>9.7999999999999997E-3</v>
      </c>
      <c r="G44" s="16"/>
    </row>
    <row r="45" spans="1:7" x14ac:dyDescent="0.25">
      <c r="A45" s="13" t="s">
        <v>422</v>
      </c>
      <c r="B45" s="31" t="s">
        <v>423</v>
      </c>
      <c r="C45" s="31" t="s">
        <v>424</v>
      </c>
      <c r="D45" s="14">
        <v>316629</v>
      </c>
      <c r="E45" s="15">
        <v>2800.43</v>
      </c>
      <c r="F45" s="16">
        <v>9.4999999999999998E-3</v>
      </c>
      <c r="G45" s="16"/>
    </row>
    <row r="46" spans="1:7" x14ac:dyDescent="0.25">
      <c r="A46" s="13" t="s">
        <v>862</v>
      </c>
      <c r="B46" s="31" t="s">
        <v>863</v>
      </c>
      <c r="C46" s="31" t="s">
        <v>864</v>
      </c>
      <c r="D46" s="14">
        <v>489290</v>
      </c>
      <c r="E46" s="15">
        <v>2793.6</v>
      </c>
      <c r="F46" s="16">
        <v>9.4000000000000004E-3</v>
      </c>
      <c r="G46" s="16"/>
    </row>
    <row r="47" spans="1:7" x14ac:dyDescent="0.25">
      <c r="A47" s="13" t="s">
        <v>362</v>
      </c>
      <c r="B47" s="31" t="s">
        <v>363</v>
      </c>
      <c r="C47" s="31" t="s">
        <v>355</v>
      </c>
      <c r="D47" s="14">
        <v>135313</v>
      </c>
      <c r="E47" s="15">
        <v>2780.95</v>
      </c>
      <c r="F47" s="16">
        <v>9.4000000000000004E-3</v>
      </c>
      <c r="G47" s="16"/>
    </row>
    <row r="48" spans="1:7" x14ac:dyDescent="0.25">
      <c r="A48" s="13" t="s">
        <v>442</v>
      </c>
      <c r="B48" s="31" t="s">
        <v>443</v>
      </c>
      <c r="C48" s="31" t="s">
        <v>444</v>
      </c>
      <c r="D48" s="14">
        <v>104713</v>
      </c>
      <c r="E48" s="15">
        <v>2753.22</v>
      </c>
      <c r="F48" s="16">
        <v>9.2999999999999992E-3</v>
      </c>
      <c r="G48" s="16"/>
    </row>
    <row r="49" spans="1:7" x14ac:dyDescent="0.25">
      <c r="A49" s="13" t="s">
        <v>492</v>
      </c>
      <c r="B49" s="31" t="s">
        <v>493</v>
      </c>
      <c r="C49" s="31" t="s">
        <v>260</v>
      </c>
      <c r="D49" s="14">
        <v>4650325</v>
      </c>
      <c r="E49" s="15">
        <v>2736.72</v>
      </c>
      <c r="F49" s="16">
        <v>9.2999999999999992E-3</v>
      </c>
      <c r="G49" s="16"/>
    </row>
    <row r="50" spans="1:7" x14ac:dyDescent="0.25">
      <c r="A50" s="13" t="s">
        <v>336</v>
      </c>
      <c r="B50" s="31" t="s">
        <v>337</v>
      </c>
      <c r="C50" s="31" t="s">
        <v>292</v>
      </c>
      <c r="D50" s="14">
        <v>170367</v>
      </c>
      <c r="E50" s="15">
        <v>2727.92</v>
      </c>
      <c r="F50" s="16">
        <v>9.1999999999999998E-3</v>
      </c>
      <c r="G50" s="16"/>
    </row>
    <row r="51" spans="1:7" x14ac:dyDescent="0.25">
      <c r="A51" s="13" t="s">
        <v>458</v>
      </c>
      <c r="B51" s="31" t="s">
        <v>459</v>
      </c>
      <c r="C51" s="31" t="s">
        <v>451</v>
      </c>
      <c r="D51" s="14">
        <v>181084</v>
      </c>
      <c r="E51" s="15">
        <v>2727.67</v>
      </c>
      <c r="F51" s="16">
        <v>9.1999999999999998E-3</v>
      </c>
      <c r="G51" s="16"/>
    </row>
    <row r="52" spans="1:7" x14ac:dyDescent="0.25">
      <c r="A52" s="13" t="s">
        <v>405</v>
      </c>
      <c r="B52" s="31" t="s">
        <v>406</v>
      </c>
      <c r="C52" s="31" t="s">
        <v>260</v>
      </c>
      <c r="D52" s="14">
        <v>318954</v>
      </c>
      <c r="E52" s="15">
        <v>2697.39</v>
      </c>
      <c r="F52" s="16">
        <v>9.1000000000000004E-3</v>
      </c>
      <c r="G52" s="16"/>
    </row>
    <row r="53" spans="1:7" x14ac:dyDescent="0.25">
      <c r="A53" s="13" t="s">
        <v>435</v>
      </c>
      <c r="B53" s="31" t="s">
        <v>436</v>
      </c>
      <c r="C53" s="31" t="s">
        <v>437</v>
      </c>
      <c r="D53" s="14">
        <v>109971</v>
      </c>
      <c r="E53" s="15">
        <v>2681.09</v>
      </c>
      <c r="F53" s="16">
        <v>9.1000000000000004E-3</v>
      </c>
      <c r="G53" s="16"/>
    </row>
    <row r="54" spans="1:7" x14ac:dyDescent="0.25">
      <c r="A54" s="13" t="s">
        <v>409</v>
      </c>
      <c r="B54" s="31" t="s">
        <v>410</v>
      </c>
      <c r="C54" s="31" t="s">
        <v>260</v>
      </c>
      <c r="D54" s="14">
        <v>2124745</v>
      </c>
      <c r="E54" s="15">
        <v>2623</v>
      </c>
      <c r="F54" s="16">
        <v>8.8999999999999999E-3</v>
      </c>
      <c r="G54" s="16"/>
    </row>
    <row r="55" spans="1:7" x14ac:dyDescent="0.25">
      <c r="A55" s="13" t="s">
        <v>865</v>
      </c>
      <c r="B55" s="31" t="s">
        <v>866</v>
      </c>
      <c r="C55" s="31" t="s">
        <v>371</v>
      </c>
      <c r="D55" s="14">
        <v>366902</v>
      </c>
      <c r="E55" s="15">
        <v>2608.4899999999998</v>
      </c>
      <c r="F55" s="16">
        <v>8.8000000000000005E-3</v>
      </c>
      <c r="G55" s="16"/>
    </row>
    <row r="56" spans="1:7" x14ac:dyDescent="0.25">
      <c r="A56" s="13" t="s">
        <v>496</v>
      </c>
      <c r="B56" s="31" t="s">
        <v>497</v>
      </c>
      <c r="C56" s="31" t="s">
        <v>404</v>
      </c>
      <c r="D56" s="14">
        <v>658841</v>
      </c>
      <c r="E56" s="15">
        <v>2601.1</v>
      </c>
      <c r="F56" s="16">
        <v>8.8000000000000005E-3</v>
      </c>
      <c r="G56" s="16"/>
    </row>
    <row r="57" spans="1:7" x14ac:dyDescent="0.25">
      <c r="A57" s="13" t="s">
        <v>307</v>
      </c>
      <c r="B57" s="31" t="s">
        <v>308</v>
      </c>
      <c r="C57" s="31" t="s">
        <v>281</v>
      </c>
      <c r="D57" s="14">
        <v>223683</v>
      </c>
      <c r="E57" s="15">
        <v>2590.25</v>
      </c>
      <c r="F57" s="16">
        <v>8.8000000000000005E-3</v>
      </c>
      <c r="G57" s="16"/>
    </row>
    <row r="58" spans="1:7" x14ac:dyDescent="0.25">
      <c r="A58" s="13" t="s">
        <v>867</v>
      </c>
      <c r="B58" s="31" t="s">
        <v>868</v>
      </c>
      <c r="C58" s="31" t="s">
        <v>281</v>
      </c>
      <c r="D58" s="14">
        <v>872860</v>
      </c>
      <c r="E58" s="15">
        <v>2497.25</v>
      </c>
      <c r="F58" s="16">
        <v>8.3999999999999995E-3</v>
      </c>
      <c r="G58" s="16"/>
    </row>
    <row r="59" spans="1:7" x14ac:dyDescent="0.25">
      <c r="A59" s="13" t="s">
        <v>367</v>
      </c>
      <c r="B59" s="31" t="s">
        <v>368</v>
      </c>
      <c r="C59" s="31" t="s">
        <v>287</v>
      </c>
      <c r="D59" s="14">
        <v>19765</v>
      </c>
      <c r="E59" s="15">
        <v>2432.2800000000002</v>
      </c>
      <c r="F59" s="16">
        <v>8.2000000000000007E-3</v>
      </c>
      <c r="G59" s="16"/>
    </row>
    <row r="60" spans="1:7" x14ac:dyDescent="0.25">
      <c r="A60" s="13" t="s">
        <v>312</v>
      </c>
      <c r="B60" s="31" t="s">
        <v>313</v>
      </c>
      <c r="C60" s="31" t="s">
        <v>260</v>
      </c>
      <c r="D60" s="14">
        <v>202190</v>
      </c>
      <c r="E60" s="15">
        <v>2348.0300000000002</v>
      </c>
      <c r="F60" s="16">
        <v>7.9000000000000008E-3</v>
      </c>
      <c r="G60" s="16"/>
    </row>
    <row r="61" spans="1:7" x14ac:dyDescent="0.25">
      <c r="A61" s="13" t="s">
        <v>869</v>
      </c>
      <c r="B61" s="31" t="s">
        <v>870</v>
      </c>
      <c r="C61" s="31" t="s">
        <v>304</v>
      </c>
      <c r="D61" s="14">
        <v>1005893</v>
      </c>
      <c r="E61" s="15">
        <v>2303.29</v>
      </c>
      <c r="F61" s="16">
        <v>7.7999999999999996E-3</v>
      </c>
      <c r="G61" s="16"/>
    </row>
    <row r="62" spans="1:7" x14ac:dyDescent="0.25">
      <c r="A62" s="13" t="s">
        <v>342</v>
      </c>
      <c r="B62" s="31" t="s">
        <v>343</v>
      </c>
      <c r="C62" s="31" t="s">
        <v>295</v>
      </c>
      <c r="D62" s="14">
        <v>45781</v>
      </c>
      <c r="E62" s="15">
        <v>2232.83</v>
      </c>
      <c r="F62" s="16">
        <v>7.6E-3</v>
      </c>
      <c r="G62" s="16"/>
    </row>
    <row r="63" spans="1:7" x14ac:dyDescent="0.25">
      <c r="A63" s="13" t="s">
        <v>505</v>
      </c>
      <c r="B63" s="31" t="s">
        <v>506</v>
      </c>
      <c r="C63" s="31" t="s">
        <v>287</v>
      </c>
      <c r="D63" s="14">
        <v>32821</v>
      </c>
      <c r="E63" s="15">
        <v>2161.59</v>
      </c>
      <c r="F63" s="16">
        <v>7.3000000000000001E-3</v>
      </c>
      <c r="G63" s="16"/>
    </row>
    <row r="64" spans="1:7" x14ac:dyDescent="0.25">
      <c r="A64" s="13" t="s">
        <v>385</v>
      </c>
      <c r="B64" s="31" t="s">
        <v>386</v>
      </c>
      <c r="C64" s="31" t="s">
        <v>295</v>
      </c>
      <c r="D64" s="14">
        <v>186258</v>
      </c>
      <c r="E64" s="15">
        <v>2076.2199999999998</v>
      </c>
      <c r="F64" s="16">
        <v>7.0000000000000001E-3</v>
      </c>
      <c r="G64" s="16"/>
    </row>
    <row r="65" spans="1:7" x14ac:dyDescent="0.25">
      <c r="A65" s="13" t="s">
        <v>360</v>
      </c>
      <c r="B65" s="31" t="s">
        <v>361</v>
      </c>
      <c r="C65" s="31" t="s">
        <v>260</v>
      </c>
      <c r="D65" s="14">
        <v>794980</v>
      </c>
      <c r="E65" s="15">
        <v>2062.1799999999998</v>
      </c>
      <c r="F65" s="16">
        <v>7.0000000000000001E-3</v>
      </c>
      <c r="G65" s="16"/>
    </row>
    <row r="66" spans="1:7" x14ac:dyDescent="0.25">
      <c r="A66" s="13" t="s">
        <v>513</v>
      </c>
      <c r="B66" s="31" t="s">
        <v>514</v>
      </c>
      <c r="C66" s="31" t="s">
        <v>366</v>
      </c>
      <c r="D66" s="14">
        <v>55360</v>
      </c>
      <c r="E66" s="15">
        <v>2015.33</v>
      </c>
      <c r="F66" s="16">
        <v>6.7999999999999996E-3</v>
      </c>
      <c r="G66" s="16"/>
    </row>
    <row r="67" spans="1:7" x14ac:dyDescent="0.25">
      <c r="A67" s="13" t="s">
        <v>338</v>
      </c>
      <c r="B67" s="31" t="s">
        <v>339</v>
      </c>
      <c r="C67" s="31" t="s">
        <v>292</v>
      </c>
      <c r="D67" s="14">
        <v>84831</v>
      </c>
      <c r="E67" s="15">
        <v>1962.9</v>
      </c>
      <c r="F67" s="16">
        <v>6.6E-3</v>
      </c>
      <c r="G67" s="16"/>
    </row>
    <row r="68" spans="1:7" x14ac:dyDescent="0.25">
      <c r="A68" s="13" t="s">
        <v>871</v>
      </c>
      <c r="B68" s="31" t="s">
        <v>872</v>
      </c>
      <c r="C68" s="31" t="s">
        <v>311</v>
      </c>
      <c r="D68" s="14">
        <v>188748</v>
      </c>
      <c r="E68" s="15">
        <v>1947.12</v>
      </c>
      <c r="F68" s="16">
        <v>6.6E-3</v>
      </c>
      <c r="G68" s="16"/>
    </row>
    <row r="69" spans="1:7" x14ac:dyDescent="0.25">
      <c r="A69" s="13" t="s">
        <v>494</v>
      </c>
      <c r="B69" s="31" t="s">
        <v>495</v>
      </c>
      <c r="C69" s="31" t="s">
        <v>304</v>
      </c>
      <c r="D69" s="14">
        <v>1844702</v>
      </c>
      <c r="E69" s="15">
        <v>1942.47</v>
      </c>
      <c r="F69" s="16">
        <v>6.6E-3</v>
      </c>
      <c r="G69" s="16"/>
    </row>
    <row r="70" spans="1:7" x14ac:dyDescent="0.25">
      <c r="A70" s="13" t="s">
        <v>340</v>
      </c>
      <c r="B70" s="31" t="s">
        <v>341</v>
      </c>
      <c r="C70" s="31" t="s">
        <v>281</v>
      </c>
      <c r="D70" s="14">
        <v>136715</v>
      </c>
      <c r="E70" s="15">
        <v>1852.08</v>
      </c>
      <c r="F70" s="16">
        <v>6.3E-3</v>
      </c>
      <c r="G70" s="16"/>
    </row>
    <row r="71" spans="1:7" x14ac:dyDescent="0.25">
      <c r="A71" s="13" t="s">
        <v>317</v>
      </c>
      <c r="B71" s="31" t="s">
        <v>318</v>
      </c>
      <c r="C71" s="31" t="s">
        <v>295</v>
      </c>
      <c r="D71" s="14">
        <v>132733</v>
      </c>
      <c r="E71" s="15">
        <v>1837.02</v>
      </c>
      <c r="F71" s="16">
        <v>6.1999999999999998E-3</v>
      </c>
      <c r="G71" s="16"/>
    </row>
    <row r="72" spans="1:7" x14ac:dyDescent="0.25">
      <c r="A72" s="13" t="s">
        <v>321</v>
      </c>
      <c r="B72" s="31" t="s">
        <v>322</v>
      </c>
      <c r="C72" s="31" t="s">
        <v>323</v>
      </c>
      <c r="D72" s="14">
        <v>283746</v>
      </c>
      <c r="E72" s="15">
        <v>1764.76</v>
      </c>
      <c r="F72" s="16">
        <v>6.0000000000000001E-3</v>
      </c>
      <c r="G72" s="16"/>
    </row>
    <row r="73" spans="1:7" x14ac:dyDescent="0.25">
      <c r="A73" s="13" t="s">
        <v>447</v>
      </c>
      <c r="B73" s="31" t="s">
        <v>448</v>
      </c>
      <c r="C73" s="31" t="s">
        <v>366</v>
      </c>
      <c r="D73" s="14">
        <v>264969</v>
      </c>
      <c r="E73" s="15">
        <v>1735.68</v>
      </c>
      <c r="F73" s="16">
        <v>5.8999999999999999E-3</v>
      </c>
      <c r="G73" s="16"/>
    </row>
    <row r="74" spans="1:7" x14ac:dyDescent="0.25">
      <c r="A74" s="13" t="s">
        <v>411</v>
      </c>
      <c r="B74" s="31" t="s">
        <v>412</v>
      </c>
      <c r="C74" s="31" t="s">
        <v>311</v>
      </c>
      <c r="D74" s="14">
        <v>76503</v>
      </c>
      <c r="E74" s="15">
        <v>1693.7</v>
      </c>
      <c r="F74" s="16">
        <v>5.7000000000000002E-3</v>
      </c>
      <c r="G74" s="16"/>
    </row>
    <row r="75" spans="1:7" x14ac:dyDescent="0.25">
      <c r="A75" s="13" t="s">
        <v>381</v>
      </c>
      <c r="B75" s="31" t="s">
        <v>382</v>
      </c>
      <c r="C75" s="31" t="s">
        <v>311</v>
      </c>
      <c r="D75" s="14">
        <v>22932</v>
      </c>
      <c r="E75" s="15">
        <v>1599.97</v>
      </c>
      <c r="F75" s="16">
        <v>5.4000000000000003E-3</v>
      </c>
      <c r="G75" s="16"/>
    </row>
    <row r="76" spans="1:7" x14ac:dyDescent="0.25">
      <c r="A76" s="13" t="s">
        <v>509</v>
      </c>
      <c r="B76" s="31" t="s">
        <v>510</v>
      </c>
      <c r="C76" s="31" t="s">
        <v>352</v>
      </c>
      <c r="D76" s="14">
        <v>73665</v>
      </c>
      <c r="E76" s="15">
        <v>1594.99</v>
      </c>
      <c r="F76" s="16">
        <v>5.4000000000000003E-3</v>
      </c>
      <c r="G76" s="16"/>
    </row>
    <row r="77" spans="1:7" x14ac:dyDescent="0.25">
      <c r="A77" s="13" t="s">
        <v>347</v>
      </c>
      <c r="B77" s="31" t="s">
        <v>348</v>
      </c>
      <c r="C77" s="31" t="s">
        <v>349</v>
      </c>
      <c r="D77" s="14">
        <v>110483</v>
      </c>
      <c r="E77" s="15">
        <v>1577.48</v>
      </c>
      <c r="F77" s="16">
        <v>5.3E-3</v>
      </c>
      <c r="G77" s="16"/>
    </row>
    <row r="78" spans="1:7" x14ac:dyDescent="0.25">
      <c r="A78" s="13" t="s">
        <v>873</v>
      </c>
      <c r="B78" s="31" t="s">
        <v>874</v>
      </c>
      <c r="C78" s="31" t="s">
        <v>437</v>
      </c>
      <c r="D78" s="14">
        <v>24298</v>
      </c>
      <c r="E78" s="15">
        <v>1497.36</v>
      </c>
      <c r="F78" s="16">
        <v>5.1000000000000004E-3</v>
      </c>
      <c r="G78" s="16"/>
    </row>
    <row r="79" spans="1:7" x14ac:dyDescent="0.25">
      <c r="A79" s="13" t="s">
        <v>364</v>
      </c>
      <c r="B79" s="31" t="s">
        <v>365</v>
      </c>
      <c r="C79" s="31" t="s">
        <v>366</v>
      </c>
      <c r="D79" s="14">
        <v>574693</v>
      </c>
      <c r="E79" s="15">
        <v>1410.87</v>
      </c>
      <c r="F79" s="16">
        <v>4.7999999999999996E-3</v>
      </c>
      <c r="G79" s="16"/>
    </row>
    <row r="80" spans="1:7" x14ac:dyDescent="0.25">
      <c r="A80" s="13" t="s">
        <v>875</v>
      </c>
      <c r="B80" s="31" t="s">
        <v>876</v>
      </c>
      <c r="C80" s="31" t="s">
        <v>466</v>
      </c>
      <c r="D80" s="14">
        <v>64808</v>
      </c>
      <c r="E80" s="15">
        <v>1338.41</v>
      </c>
      <c r="F80" s="16">
        <v>4.4999999999999997E-3</v>
      </c>
      <c r="G80" s="16"/>
    </row>
    <row r="81" spans="1:7" x14ac:dyDescent="0.25">
      <c r="A81" s="13" t="s">
        <v>877</v>
      </c>
      <c r="B81" s="31" t="s">
        <v>878</v>
      </c>
      <c r="C81" s="31" t="s">
        <v>311</v>
      </c>
      <c r="D81" s="14">
        <v>73626</v>
      </c>
      <c r="E81" s="15">
        <v>1232.94</v>
      </c>
      <c r="F81" s="16">
        <v>4.1999999999999997E-3</v>
      </c>
      <c r="G81" s="16"/>
    </row>
    <row r="82" spans="1:7" x14ac:dyDescent="0.25">
      <c r="A82" s="13" t="s">
        <v>274</v>
      </c>
      <c r="B82" s="31" t="s">
        <v>275</v>
      </c>
      <c r="C82" s="31" t="s">
        <v>273</v>
      </c>
      <c r="D82" s="14">
        <v>44215</v>
      </c>
      <c r="E82" s="15">
        <v>1186.51</v>
      </c>
      <c r="F82" s="16">
        <v>4.0000000000000001E-3</v>
      </c>
      <c r="G82" s="16"/>
    </row>
    <row r="83" spans="1:7" x14ac:dyDescent="0.25">
      <c r="A83" s="13" t="s">
        <v>879</v>
      </c>
      <c r="B83" s="31" t="s">
        <v>880</v>
      </c>
      <c r="C83" s="31" t="s">
        <v>273</v>
      </c>
      <c r="D83" s="14">
        <v>39330</v>
      </c>
      <c r="E83" s="15">
        <v>1101.83</v>
      </c>
      <c r="F83" s="16">
        <v>3.7000000000000002E-3</v>
      </c>
      <c r="G83" s="16"/>
    </row>
    <row r="84" spans="1:7" x14ac:dyDescent="0.25">
      <c r="A84" s="13" t="s">
        <v>507</v>
      </c>
      <c r="B84" s="31" t="s">
        <v>508</v>
      </c>
      <c r="C84" s="31" t="s">
        <v>378</v>
      </c>
      <c r="D84" s="14">
        <v>21976</v>
      </c>
      <c r="E84" s="15">
        <v>988.94</v>
      </c>
      <c r="F84" s="16">
        <v>3.3E-3</v>
      </c>
      <c r="G84" s="16"/>
    </row>
    <row r="85" spans="1:7" x14ac:dyDescent="0.25">
      <c r="A85" s="13" t="s">
        <v>881</v>
      </c>
      <c r="B85" s="31" t="s">
        <v>882</v>
      </c>
      <c r="C85" s="31" t="s">
        <v>421</v>
      </c>
      <c r="D85" s="14">
        <v>343506</v>
      </c>
      <c r="E85" s="15">
        <v>977.79</v>
      </c>
      <c r="F85" s="16">
        <v>3.3E-3</v>
      </c>
      <c r="G85" s="16"/>
    </row>
    <row r="86" spans="1:7" x14ac:dyDescent="0.25">
      <c r="A86" s="13" t="s">
        <v>519</v>
      </c>
      <c r="B86" s="31" t="s">
        <v>520</v>
      </c>
      <c r="C86" s="31" t="s">
        <v>295</v>
      </c>
      <c r="D86" s="14">
        <v>21020</v>
      </c>
      <c r="E86" s="15">
        <v>843.7</v>
      </c>
      <c r="F86" s="16">
        <v>2.8999999999999998E-3</v>
      </c>
      <c r="G86" s="16"/>
    </row>
    <row r="87" spans="1:7" x14ac:dyDescent="0.25">
      <c r="A87" s="13" t="s">
        <v>383</v>
      </c>
      <c r="B87" s="31" t="s">
        <v>384</v>
      </c>
      <c r="C87" s="31" t="s">
        <v>273</v>
      </c>
      <c r="D87" s="14">
        <v>92046</v>
      </c>
      <c r="E87" s="15">
        <v>806.83</v>
      </c>
      <c r="F87" s="16">
        <v>2.7000000000000001E-3</v>
      </c>
      <c r="G87" s="16"/>
    </row>
    <row r="88" spans="1:7" x14ac:dyDescent="0.25">
      <c r="A88" s="13" t="s">
        <v>883</v>
      </c>
      <c r="B88" s="31" t="s">
        <v>884</v>
      </c>
      <c r="C88" s="31" t="s">
        <v>284</v>
      </c>
      <c r="D88" s="14">
        <v>72298</v>
      </c>
      <c r="E88" s="15">
        <v>792.82</v>
      </c>
      <c r="F88" s="16">
        <v>2.7000000000000001E-3</v>
      </c>
      <c r="G88" s="16"/>
    </row>
    <row r="89" spans="1:7" x14ac:dyDescent="0.25">
      <c r="A89" s="13" t="s">
        <v>440</v>
      </c>
      <c r="B89" s="31" t="s">
        <v>441</v>
      </c>
      <c r="C89" s="31" t="s">
        <v>257</v>
      </c>
      <c r="D89" s="14">
        <v>218997</v>
      </c>
      <c r="E89" s="15">
        <v>734.52</v>
      </c>
      <c r="F89" s="16">
        <v>2.5000000000000001E-3</v>
      </c>
      <c r="G89" s="16"/>
    </row>
    <row r="90" spans="1:7" x14ac:dyDescent="0.25">
      <c r="A90" s="13" t="s">
        <v>885</v>
      </c>
      <c r="B90" s="31" t="s">
        <v>886</v>
      </c>
      <c r="C90" s="31" t="s">
        <v>451</v>
      </c>
      <c r="D90" s="14">
        <v>59447</v>
      </c>
      <c r="E90" s="15">
        <v>669.67</v>
      </c>
      <c r="F90" s="16">
        <v>2.3E-3</v>
      </c>
      <c r="G90" s="16"/>
    </row>
    <row r="91" spans="1:7" x14ac:dyDescent="0.25">
      <c r="A91" s="13" t="s">
        <v>887</v>
      </c>
      <c r="B91" s="31" t="s">
        <v>888</v>
      </c>
      <c r="C91" s="31" t="s">
        <v>557</v>
      </c>
      <c r="D91" s="14">
        <v>303211</v>
      </c>
      <c r="E91" s="15">
        <v>619.73</v>
      </c>
      <c r="F91" s="16">
        <v>2.0999999999999999E-3</v>
      </c>
      <c r="G91" s="16"/>
    </row>
    <row r="92" spans="1:7" x14ac:dyDescent="0.25">
      <c r="A92" s="13" t="s">
        <v>889</v>
      </c>
      <c r="B92" s="31" t="s">
        <v>890</v>
      </c>
      <c r="C92" s="31" t="s">
        <v>284</v>
      </c>
      <c r="D92" s="14">
        <v>15925</v>
      </c>
      <c r="E92" s="15">
        <v>555.34</v>
      </c>
      <c r="F92" s="16">
        <v>1.9E-3</v>
      </c>
      <c r="G92" s="16"/>
    </row>
    <row r="93" spans="1:7" x14ac:dyDescent="0.25">
      <c r="A93" s="13" t="s">
        <v>471</v>
      </c>
      <c r="B93" s="31" t="s">
        <v>472</v>
      </c>
      <c r="C93" s="31" t="s">
        <v>352</v>
      </c>
      <c r="D93" s="14">
        <v>2515</v>
      </c>
      <c r="E93" s="15">
        <v>243.28</v>
      </c>
      <c r="F93" s="16">
        <v>8.0000000000000004E-4</v>
      </c>
      <c r="G93" s="16"/>
    </row>
    <row r="94" spans="1:7" x14ac:dyDescent="0.25">
      <c r="A94" s="13" t="s">
        <v>479</v>
      </c>
      <c r="B94" s="31" t="s">
        <v>480</v>
      </c>
      <c r="C94" s="31" t="s">
        <v>323</v>
      </c>
      <c r="D94" s="14">
        <v>121402</v>
      </c>
      <c r="E94" s="15">
        <v>27.28</v>
      </c>
      <c r="F94" s="16">
        <v>1E-4</v>
      </c>
      <c r="G94" s="16"/>
    </row>
    <row r="95" spans="1:7" x14ac:dyDescent="0.25">
      <c r="A95" s="17" t="s">
        <v>189</v>
      </c>
      <c r="B95" s="32"/>
      <c r="C95" s="32"/>
      <c r="D95" s="18"/>
      <c r="E95" s="37">
        <v>281811.09000000003</v>
      </c>
      <c r="F95" s="38">
        <v>0.95309999999999995</v>
      </c>
      <c r="G95" s="21"/>
    </row>
    <row r="96" spans="1:7" x14ac:dyDescent="0.25">
      <c r="A96" s="17" t="s">
        <v>481</v>
      </c>
      <c r="B96" s="31"/>
      <c r="C96" s="31"/>
      <c r="D96" s="14"/>
      <c r="E96" s="15"/>
      <c r="F96" s="16"/>
      <c r="G96" s="16"/>
    </row>
    <row r="97" spans="1:7" x14ac:dyDescent="0.25">
      <c r="A97" s="17" t="s">
        <v>189</v>
      </c>
      <c r="B97" s="31"/>
      <c r="C97" s="31"/>
      <c r="D97" s="14"/>
      <c r="E97" s="39" t="s">
        <v>155</v>
      </c>
      <c r="F97" s="40" t="s">
        <v>155</v>
      </c>
      <c r="G97" s="16"/>
    </row>
    <row r="98" spans="1:7" x14ac:dyDescent="0.25">
      <c r="A98" s="24" t="s">
        <v>192</v>
      </c>
      <c r="B98" s="33"/>
      <c r="C98" s="33"/>
      <c r="D98" s="25"/>
      <c r="E98" s="28">
        <v>281811.09000000003</v>
      </c>
      <c r="F98" s="29">
        <v>0.95309999999999995</v>
      </c>
      <c r="G98" s="21"/>
    </row>
    <row r="99" spans="1:7" x14ac:dyDescent="0.25">
      <c r="A99" s="13"/>
      <c r="B99" s="31"/>
      <c r="C99" s="31"/>
      <c r="D99" s="14"/>
      <c r="E99" s="15"/>
      <c r="F99" s="16"/>
      <c r="G99" s="16"/>
    </row>
    <row r="100" spans="1:7" x14ac:dyDescent="0.25">
      <c r="A100" s="13"/>
      <c r="B100" s="31"/>
      <c r="C100" s="31"/>
      <c r="D100" s="14"/>
      <c r="E100" s="15"/>
      <c r="F100" s="16"/>
      <c r="G100" s="16"/>
    </row>
    <row r="101" spans="1:7" x14ac:dyDescent="0.25">
      <c r="A101" s="17" t="s">
        <v>891</v>
      </c>
      <c r="B101" s="31"/>
      <c r="C101" s="31"/>
      <c r="D101" s="14"/>
      <c r="E101" s="15"/>
      <c r="F101" s="16"/>
      <c r="G101" s="16"/>
    </row>
    <row r="102" spans="1:7" x14ac:dyDescent="0.25">
      <c r="A102" s="13" t="s">
        <v>892</v>
      </c>
      <c r="B102" s="31" t="s">
        <v>893</v>
      </c>
      <c r="C102" s="31"/>
      <c r="D102" s="14">
        <v>65997.112999999998</v>
      </c>
      <c r="E102" s="15">
        <v>2350.08</v>
      </c>
      <c r="F102" s="16">
        <v>7.9000000000000008E-3</v>
      </c>
      <c r="G102" s="16"/>
    </row>
    <row r="103" spans="1:7" x14ac:dyDescent="0.25">
      <c r="A103" s="13"/>
      <c r="B103" s="31"/>
      <c r="C103" s="31"/>
      <c r="D103" s="14"/>
      <c r="E103" s="15"/>
      <c r="F103" s="16"/>
      <c r="G103" s="16"/>
    </row>
    <row r="104" spans="1:7" x14ac:dyDescent="0.25">
      <c r="A104" s="24" t="s">
        <v>192</v>
      </c>
      <c r="B104" s="33"/>
      <c r="C104" s="33"/>
      <c r="D104" s="25"/>
      <c r="E104" s="19">
        <v>2350.08</v>
      </c>
      <c r="F104" s="20">
        <v>7.9000000000000008E-3</v>
      </c>
      <c r="G104" s="21"/>
    </row>
    <row r="105" spans="1:7" x14ac:dyDescent="0.25">
      <c r="A105" s="13"/>
      <c r="B105" s="31"/>
      <c r="C105" s="31"/>
      <c r="D105" s="14"/>
      <c r="E105" s="15"/>
      <c r="F105" s="16"/>
      <c r="G105" s="16"/>
    </row>
    <row r="106" spans="1:7" x14ac:dyDescent="0.25">
      <c r="A106" s="17" t="s">
        <v>193</v>
      </c>
      <c r="B106" s="31"/>
      <c r="C106" s="31"/>
      <c r="D106" s="14"/>
      <c r="E106" s="15"/>
      <c r="F106" s="16"/>
      <c r="G106" s="16"/>
    </row>
    <row r="107" spans="1:7" x14ac:dyDescent="0.25">
      <c r="A107" s="13" t="s">
        <v>194</v>
      </c>
      <c r="B107" s="31"/>
      <c r="C107" s="31"/>
      <c r="D107" s="14"/>
      <c r="E107" s="15">
        <v>11568.03</v>
      </c>
      <c r="F107" s="16">
        <v>3.9100000000000003E-2</v>
      </c>
      <c r="G107" s="16">
        <v>5.2232000000000001E-2</v>
      </c>
    </row>
    <row r="108" spans="1:7" x14ac:dyDescent="0.25">
      <c r="A108" s="17" t="s">
        <v>189</v>
      </c>
      <c r="B108" s="32"/>
      <c r="C108" s="32"/>
      <c r="D108" s="18"/>
      <c r="E108" s="37">
        <v>11568.03</v>
      </c>
      <c r="F108" s="38">
        <v>3.9100000000000003E-2</v>
      </c>
      <c r="G108" s="21"/>
    </row>
    <row r="109" spans="1:7" x14ac:dyDescent="0.25">
      <c r="A109" s="13"/>
      <c r="B109" s="31"/>
      <c r="C109" s="31"/>
      <c r="D109" s="14"/>
      <c r="E109" s="15"/>
      <c r="F109" s="16"/>
      <c r="G109" s="16"/>
    </row>
    <row r="110" spans="1:7" x14ac:dyDescent="0.25">
      <c r="A110" s="24" t="s">
        <v>192</v>
      </c>
      <c r="B110" s="33"/>
      <c r="C110" s="33"/>
      <c r="D110" s="25"/>
      <c r="E110" s="19">
        <v>11568.03</v>
      </c>
      <c r="F110" s="20">
        <v>3.9100000000000003E-2</v>
      </c>
      <c r="G110" s="21"/>
    </row>
    <row r="111" spans="1:7" x14ac:dyDescent="0.25">
      <c r="A111" s="13" t="s">
        <v>195</v>
      </c>
      <c r="B111" s="31"/>
      <c r="C111" s="31"/>
      <c r="D111" s="14"/>
      <c r="E111" s="15">
        <v>3.3108029999999999</v>
      </c>
      <c r="F111" s="60" t="s">
        <v>197</v>
      </c>
      <c r="G111" s="16"/>
    </row>
    <row r="112" spans="1:7" x14ac:dyDescent="0.25">
      <c r="A112" s="13" t="s">
        <v>196</v>
      </c>
      <c r="B112" s="31"/>
      <c r="C112" s="31"/>
      <c r="D112" s="14"/>
      <c r="E112" s="15">
        <v>4.4291970000000003</v>
      </c>
      <c r="F112" s="36">
        <v>-1.11E-4</v>
      </c>
      <c r="G112" s="16">
        <v>5.2232000000000001E-2</v>
      </c>
    </row>
    <row r="113" spans="1:7" x14ac:dyDescent="0.25">
      <c r="A113" s="26" t="s">
        <v>198</v>
      </c>
      <c r="B113" s="34"/>
      <c r="C113" s="34"/>
      <c r="D113" s="27"/>
      <c r="E113" s="28">
        <v>295736.94</v>
      </c>
      <c r="F113" s="29">
        <v>1</v>
      </c>
      <c r="G113" s="29"/>
    </row>
    <row r="115" spans="1:7" x14ac:dyDescent="0.25">
      <c r="A115" s="74" t="s">
        <v>200</v>
      </c>
    </row>
    <row r="118" spans="1:7" x14ac:dyDescent="0.25">
      <c r="A118" s="1" t="s">
        <v>211</v>
      </c>
    </row>
    <row r="119" spans="1:7" x14ac:dyDescent="0.25">
      <c r="A119" s="48" t="s">
        <v>212</v>
      </c>
      <c r="B119" s="3" t="s">
        <v>155</v>
      </c>
    </row>
    <row r="120" spans="1:7" x14ac:dyDescent="0.25">
      <c r="A120" t="s">
        <v>213</v>
      </c>
    </row>
    <row r="121" spans="1:7" x14ac:dyDescent="0.25">
      <c r="A121" t="s">
        <v>214</v>
      </c>
      <c r="B121" t="s">
        <v>215</v>
      </c>
      <c r="C121" t="s">
        <v>215</v>
      </c>
    </row>
    <row r="122" spans="1:7" x14ac:dyDescent="0.25">
      <c r="B122" s="49">
        <v>45930</v>
      </c>
      <c r="C122" s="49">
        <v>46112</v>
      </c>
    </row>
    <row r="123" spans="1:7" x14ac:dyDescent="0.25">
      <c r="A123" t="s">
        <v>482</v>
      </c>
      <c r="B123">
        <v>43.578000000000003</v>
      </c>
      <c r="C123">
        <v>40.548999999999999</v>
      </c>
    </row>
    <row r="124" spans="1:7" x14ac:dyDescent="0.25">
      <c r="A124" t="s">
        <v>217</v>
      </c>
      <c r="B124">
        <v>35.777999999999999</v>
      </c>
      <c r="C124">
        <v>33.29</v>
      </c>
    </row>
    <row r="125" spans="1:7" x14ac:dyDescent="0.25">
      <c r="A125" t="s">
        <v>483</v>
      </c>
      <c r="B125">
        <v>37.563000000000002</v>
      </c>
      <c r="C125">
        <v>34.698</v>
      </c>
    </row>
    <row r="126" spans="1:7" x14ac:dyDescent="0.25">
      <c r="A126" t="s">
        <v>219</v>
      </c>
      <c r="B126">
        <v>30.843</v>
      </c>
      <c r="C126">
        <v>28.491</v>
      </c>
    </row>
    <row r="128" spans="1:7" x14ac:dyDescent="0.25">
      <c r="A128" t="s">
        <v>220</v>
      </c>
      <c r="B128" s="3" t="s">
        <v>155</v>
      </c>
    </row>
    <row r="129" spans="1:4" x14ac:dyDescent="0.25">
      <c r="A129" t="s">
        <v>221</v>
      </c>
      <c r="B129" s="3" t="s">
        <v>155</v>
      </c>
    </row>
    <row r="130" spans="1:4" ht="30" x14ac:dyDescent="0.25">
      <c r="A130" s="48" t="s">
        <v>222</v>
      </c>
      <c r="B130" s="3" t="s">
        <v>155</v>
      </c>
    </row>
    <row r="131" spans="1:4" x14ac:dyDescent="0.25">
      <c r="A131" s="48" t="s">
        <v>223</v>
      </c>
      <c r="B131" s="3" t="s">
        <v>155</v>
      </c>
    </row>
    <row r="132" spans="1:4" x14ac:dyDescent="0.25">
      <c r="A132" t="s">
        <v>484</v>
      </c>
      <c r="B132" s="50">
        <v>0.41870000000000002</v>
      </c>
    </row>
    <row r="133" spans="1:4" ht="29.1" customHeight="1" x14ac:dyDescent="0.25">
      <c r="A133" s="48" t="s">
        <v>225</v>
      </c>
      <c r="B133" s="3" t="s">
        <v>155</v>
      </c>
    </row>
    <row r="134" spans="1:4" ht="29.1" customHeight="1" x14ac:dyDescent="0.25">
      <c r="A134" s="48" t="s">
        <v>226</v>
      </c>
      <c r="B134" s="3" t="s">
        <v>155</v>
      </c>
    </row>
    <row r="135" spans="1:4" ht="29.1" customHeight="1" x14ac:dyDescent="0.25">
      <c r="A135" s="48" t="s">
        <v>227</v>
      </c>
      <c r="B135" s="3" t="s">
        <v>155</v>
      </c>
    </row>
    <row r="136" spans="1:4" x14ac:dyDescent="0.25">
      <c r="A136" s="48" t="s">
        <v>228</v>
      </c>
      <c r="B136" s="3" t="s">
        <v>155</v>
      </c>
    </row>
    <row r="137" spans="1:4" x14ac:dyDescent="0.25">
      <c r="A137" s="48" t="s">
        <v>229</v>
      </c>
      <c r="B137" s="3" t="s">
        <v>155</v>
      </c>
    </row>
    <row r="139" spans="1:4" ht="69.95" customHeight="1" x14ac:dyDescent="0.25">
      <c r="A139" s="120" t="s">
        <v>230</v>
      </c>
      <c r="B139" s="120" t="s">
        <v>231</v>
      </c>
      <c r="C139" s="120" t="s">
        <v>3</v>
      </c>
      <c r="D139" s="120" t="s">
        <v>4</v>
      </c>
    </row>
    <row r="140" spans="1:4" ht="69.95" customHeight="1" x14ac:dyDescent="0.25">
      <c r="A140" s="120" t="s">
        <v>894</v>
      </c>
      <c r="B140" s="120"/>
      <c r="C140" s="120" t="s">
        <v>13</v>
      </c>
      <c r="D14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00"/>
  <sheetViews>
    <sheetView showGridLines="0" workbookViewId="0">
      <pane ySplit="6" topLeftCell="A93" activePane="bottomLeft" state="frozen"/>
      <selection activeCell="B70" sqref="B70"/>
      <selection pane="bottomLeft" activeCell="A93" sqref="A93"/>
    </sheetView>
  </sheetViews>
  <sheetFormatPr defaultRowHeight="15" x14ac:dyDescent="0.25"/>
  <cols>
    <col min="1" max="1" width="65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895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896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371704</v>
      </c>
      <c r="E10" s="15">
        <v>2719.2</v>
      </c>
      <c r="F10" s="16">
        <v>0.1087</v>
      </c>
      <c r="G10" s="16"/>
    </row>
    <row r="11" spans="1:8" x14ac:dyDescent="0.25">
      <c r="A11" s="13" t="s">
        <v>255</v>
      </c>
      <c r="B11" s="31" t="s">
        <v>256</v>
      </c>
      <c r="C11" s="31" t="s">
        <v>257</v>
      </c>
      <c r="D11" s="14">
        <v>164022</v>
      </c>
      <c r="E11" s="15">
        <v>2204.29</v>
      </c>
      <c r="F11" s="16">
        <v>8.8099999999999998E-2</v>
      </c>
      <c r="G11" s="16"/>
    </row>
    <row r="12" spans="1:8" x14ac:dyDescent="0.25">
      <c r="A12" s="13" t="s">
        <v>264</v>
      </c>
      <c r="B12" s="31" t="s">
        <v>265</v>
      </c>
      <c r="C12" s="31" t="s">
        <v>260</v>
      </c>
      <c r="D12" s="14">
        <v>173622</v>
      </c>
      <c r="E12" s="15">
        <v>2093.71</v>
      </c>
      <c r="F12" s="16">
        <v>8.3699999999999997E-2</v>
      </c>
      <c r="G12" s="16"/>
    </row>
    <row r="13" spans="1:8" x14ac:dyDescent="0.25">
      <c r="A13" s="13" t="s">
        <v>261</v>
      </c>
      <c r="B13" s="31" t="s">
        <v>262</v>
      </c>
      <c r="C13" s="31" t="s">
        <v>263</v>
      </c>
      <c r="D13" s="14">
        <v>74547</v>
      </c>
      <c r="E13" s="15">
        <v>1328.73</v>
      </c>
      <c r="F13" s="16">
        <v>5.3100000000000001E-2</v>
      </c>
      <c r="G13" s="16"/>
    </row>
    <row r="14" spans="1:8" x14ac:dyDescent="0.25">
      <c r="A14" s="13" t="s">
        <v>293</v>
      </c>
      <c r="B14" s="31" t="s">
        <v>294</v>
      </c>
      <c r="C14" s="31" t="s">
        <v>295</v>
      </c>
      <c r="D14" s="14">
        <v>85147</v>
      </c>
      <c r="E14" s="15">
        <v>1064.8499999999999</v>
      </c>
      <c r="F14" s="16">
        <v>4.2599999999999999E-2</v>
      </c>
      <c r="G14" s="16"/>
    </row>
    <row r="15" spans="1:8" x14ac:dyDescent="0.25">
      <c r="A15" s="13" t="s">
        <v>266</v>
      </c>
      <c r="B15" s="31" t="s">
        <v>267</v>
      </c>
      <c r="C15" s="31" t="s">
        <v>268</v>
      </c>
      <c r="D15" s="14">
        <v>28514</v>
      </c>
      <c r="E15" s="15">
        <v>999.16</v>
      </c>
      <c r="F15" s="16">
        <v>3.9899999999999998E-2</v>
      </c>
      <c r="G15" s="16"/>
    </row>
    <row r="16" spans="1:8" x14ac:dyDescent="0.25">
      <c r="A16" s="13" t="s">
        <v>269</v>
      </c>
      <c r="B16" s="31" t="s">
        <v>270</v>
      </c>
      <c r="C16" s="31" t="s">
        <v>260</v>
      </c>
      <c r="D16" s="14">
        <v>100790</v>
      </c>
      <c r="E16" s="15">
        <v>987.14</v>
      </c>
      <c r="F16" s="16">
        <v>3.95E-2</v>
      </c>
      <c r="G16" s="16"/>
    </row>
    <row r="17" spans="1:7" x14ac:dyDescent="0.25">
      <c r="A17" s="13" t="s">
        <v>312</v>
      </c>
      <c r="B17" s="31" t="s">
        <v>313</v>
      </c>
      <c r="C17" s="31" t="s">
        <v>260</v>
      </c>
      <c r="D17" s="14">
        <v>69690</v>
      </c>
      <c r="E17" s="15">
        <v>809.31</v>
      </c>
      <c r="F17" s="16">
        <v>3.2300000000000002E-2</v>
      </c>
      <c r="G17" s="16"/>
    </row>
    <row r="18" spans="1:7" x14ac:dyDescent="0.25">
      <c r="A18" s="13" t="s">
        <v>353</v>
      </c>
      <c r="B18" s="31" t="s">
        <v>354</v>
      </c>
      <c r="C18" s="31" t="s">
        <v>355</v>
      </c>
      <c r="D18" s="14">
        <v>234077</v>
      </c>
      <c r="E18" s="15">
        <v>673.44</v>
      </c>
      <c r="F18" s="16">
        <v>2.69E-2</v>
      </c>
      <c r="G18" s="16"/>
    </row>
    <row r="19" spans="1:7" x14ac:dyDescent="0.25">
      <c r="A19" s="13" t="s">
        <v>285</v>
      </c>
      <c r="B19" s="31" t="s">
        <v>286</v>
      </c>
      <c r="C19" s="31" t="s">
        <v>287</v>
      </c>
      <c r="D19" s="14">
        <v>21703</v>
      </c>
      <c r="E19" s="15">
        <v>641.26</v>
      </c>
      <c r="F19" s="16">
        <v>2.5600000000000001E-2</v>
      </c>
      <c r="G19" s="16"/>
    </row>
    <row r="20" spans="1:7" x14ac:dyDescent="0.25">
      <c r="A20" s="13" t="s">
        <v>327</v>
      </c>
      <c r="B20" s="31" t="s">
        <v>328</v>
      </c>
      <c r="C20" s="31" t="s">
        <v>260</v>
      </c>
      <c r="D20" s="14">
        <v>178809</v>
      </c>
      <c r="E20" s="15">
        <v>631.91</v>
      </c>
      <c r="F20" s="16">
        <v>2.53E-2</v>
      </c>
      <c r="G20" s="16"/>
    </row>
    <row r="21" spans="1:7" x14ac:dyDescent="0.25">
      <c r="A21" s="13" t="s">
        <v>356</v>
      </c>
      <c r="B21" s="31" t="s">
        <v>357</v>
      </c>
      <c r="C21" s="31" t="s">
        <v>295</v>
      </c>
      <c r="D21" s="14">
        <v>24800</v>
      </c>
      <c r="E21" s="15">
        <v>585.01</v>
      </c>
      <c r="F21" s="16">
        <v>2.3400000000000001E-2</v>
      </c>
      <c r="G21" s="16"/>
    </row>
    <row r="22" spans="1:7" x14ac:dyDescent="0.25">
      <c r="A22" s="13" t="s">
        <v>429</v>
      </c>
      <c r="B22" s="31" t="s">
        <v>430</v>
      </c>
      <c r="C22" s="31" t="s">
        <v>281</v>
      </c>
      <c r="D22" s="14">
        <v>64978</v>
      </c>
      <c r="E22" s="15">
        <v>520.83000000000004</v>
      </c>
      <c r="F22" s="16">
        <v>2.0799999999999999E-2</v>
      </c>
      <c r="G22" s="16"/>
    </row>
    <row r="23" spans="1:7" x14ac:dyDescent="0.25">
      <c r="A23" s="13" t="s">
        <v>290</v>
      </c>
      <c r="B23" s="31" t="s">
        <v>291</v>
      </c>
      <c r="C23" s="31" t="s">
        <v>292</v>
      </c>
      <c r="D23" s="14">
        <v>25713</v>
      </c>
      <c r="E23" s="15">
        <v>451.83</v>
      </c>
      <c r="F23" s="16">
        <v>1.8100000000000002E-2</v>
      </c>
      <c r="G23" s="16"/>
    </row>
    <row r="24" spans="1:7" x14ac:dyDescent="0.25">
      <c r="A24" s="13" t="s">
        <v>362</v>
      </c>
      <c r="B24" s="31" t="s">
        <v>363</v>
      </c>
      <c r="C24" s="31" t="s">
        <v>355</v>
      </c>
      <c r="D24" s="14">
        <v>21551</v>
      </c>
      <c r="E24" s="15">
        <v>442.92</v>
      </c>
      <c r="F24" s="16">
        <v>1.77E-2</v>
      </c>
      <c r="G24" s="16"/>
    </row>
    <row r="25" spans="1:7" x14ac:dyDescent="0.25">
      <c r="A25" s="13" t="s">
        <v>276</v>
      </c>
      <c r="B25" s="31" t="s">
        <v>277</v>
      </c>
      <c r="C25" s="31" t="s">
        <v>278</v>
      </c>
      <c r="D25" s="14">
        <v>115127</v>
      </c>
      <c r="E25" s="15">
        <v>426.72</v>
      </c>
      <c r="F25" s="16">
        <v>1.7100000000000001E-2</v>
      </c>
      <c r="G25" s="16"/>
    </row>
    <row r="26" spans="1:7" x14ac:dyDescent="0.25">
      <c r="A26" s="13" t="s">
        <v>869</v>
      </c>
      <c r="B26" s="31" t="s">
        <v>870</v>
      </c>
      <c r="C26" s="31" t="s">
        <v>304</v>
      </c>
      <c r="D26" s="14">
        <v>174945</v>
      </c>
      <c r="E26" s="15">
        <v>400.59</v>
      </c>
      <c r="F26" s="16">
        <v>1.6E-2</v>
      </c>
      <c r="G26" s="16"/>
    </row>
    <row r="27" spans="1:7" x14ac:dyDescent="0.25">
      <c r="A27" s="13" t="s">
        <v>350</v>
      </c>
      <c r="B27" s="31" t="s">
        <v>351</v>
      </c>
      <c r="C27" s="31" t="s">
        <v>352</v>
      </c>
      <c r="D27" s="14">
        <v>10021</v>
      </c>
      <c r="E27" s="15">
        <v>395.97</v>
      </c>
      <c r="F27" s="16">
        <v>1.5800000000000002E-2</v>
      </c>
      <c r="G27" s="16"/>
    </row>
    <row r="28" spans="1:7" x14ac:dyDescent="0.25">
      <c r="A28" s="13" t="s">
        <v>367</v>
      </c>
      <c r="B28" s="31" t="s">
        <v>368</v>
      </c>
      <c r="C28" s="31" t="s">
        <v>287</v>
      </c>
      <c r="D28" s="14">
        <v>3186</v>
      </c>
      <c r="E28" s="15">
        <v>392.07</v>
      </c>
      <c r="F28" s="16">
        <v>1.5699999999999999E-2</v>
      </c>
      <c r="G28" s="16"/>
    </row>
    <row r="29" spans="1:7" x14ac:dyDescent="0.25">
      <c r="A29" s="13" t="s">
        <v>369</v>
      </c>
      <c r="B29" s="31" t="s">
        <v>370</v>
      </c>
      <c r="C29" s="31" t="s">
        <v>371</v>
      </c>
      <c r="D29" s="14">
        <v>200716</v>
      </c>
      <c r="E29" s="15">
        <v>385.09</v>
      </c>
      <c r="F29" s="16">
        <v>1.54E-2</v>
      </c>
      <c r="G29" s="16"/>
    </row>
    <row r="30" spans="1:7" x14ac:dyDescent="0.25">
      <c r="A30" s="13" t="s">
        <v>282</v>
      </c>
      <c r="B30" s="31" t="s">
        <v>283</v>
      </c>
      <c r="C30" s="31" t="s">
        <v>284</v>
      </c>
      <c r="D30" s="14">
        <v>86978</v>
      </c>
      <c r="E30" s="15">
        <v>348.48</v>
      </c>
      <c r="F30" s="16">
        <v>1.3899999999999999E-2</v>
      </c>
      <c r="G30" s="16"/>
    </row>
    <row r="31" spans="1:7" x14ac:dyDescent="0.25">
      <c r="A31" s="13" t="s">
        <v>319</v>
      </c>
      <c r="B31" s="31" t="s">
        <v>320</v>
      </c>
      <c r="C31" s="31" t="s">
        <v>295</v>
      </c>
      <c r="D31" s="14">
        <v>25628</v>
      </c>
      <c r="E31" s="15">
        <v>343.83</v>
      </c>
      <c r="F31" s="16">
        <v>1.37E-2</v>
      </c>
      <c r="G31" s="16"/>
    </row>
    <row r="32" spans="1:7" x14ac:dyDescent="0.25">
      <c r="A32" s="13" t="s">
        <v>897</v>
      </c>
      <c r="B32" s="31" t="s">
        <v>898</v>
      </c>
      <c r="C32" s="31" t="s">
        <v>278</v>
      </c>
      <c r="D32" s="14">
        <v>109979</v>
      </c>
      <c r="E32" s="15">
        <v>325.64999999999998</v>
      </c>
      <c r="F32" s="16">
        <v>1.2999999999999999E-2</v>
      </c>
      <c r="G32" s="16"/>
    </row>
    <row r="33" spans="1:7" x14ac:dyDescent="0.25">
      <c r="A33" s="13" t="s">
        <v>422</v>
      </c>
      <c r="B33" s="31" t="s">
        <v>423</v>
      </c>
      <c r="C33" s="31" t="s">
        <v>424</v>
      </c>
      <c r="D33" s="14">
        <v>35144</v>
      </c>
      <c r="E33" s="15">
        <v>310.83</v>
      </c>
      <c r="F33" s="16">
        <v>1.24E-2</v>
      </c>
      <c r="G33" s="16"/>
    </row>
    <row r="34" spans="1:7" x14ac:dyDescent="0.25">
      <c r="A34" s="13" t="s">
        <v>314</v>
      </c>
      <c r="B34" s="31" t="s">
        <v>315</v>
      </c>
      <c r="C34" s="31" t="s">
        <v>316</v>
      </c>
      <c r="D34" s="14">
        <v>2876</v>
      </c>
      <c r="E34" s="15">
        <v>309.02999999999997</v>
      </c>
      <c r="F34" s="16">
        <v>1.24E-2</v>
      </c>
      <c r="G34" s="16"/>
    </row>
    <row r="35" spans="1:7" x14ac:dyDescent="0.25">
      <c r="A35" s="13" t="s">
        <v>300</v>
      </c>
      <c r="B35" s="31" t="s">
        <v>301</v>
      </c>
      <c r="C35" s="31" t="s">
        <v>281</v>
      </c>
      <c r="D35" s="14">
        <v>34011</v>
      </c>
      <c r="E35" s="15">
        <v>296.61</v>
      </c>
      <c r="F35" s="16">
        <v>1.1900000000000001E-2</v>
      </c>
      <c r="G35" s="16"/>
    </row>
    <row r="36" spans="1:7" x14ac:dyDescent="0.25">
      <c r="A36" s="13" t="s">
        <v>881</v>
      </c>
      <c r="B36" s="31" t="s">
        <v>882</v>
      </c>
      <c r="C36" s="31" t="s">
        <v>421</v>
      </c>
      <c r="D36" s="14">
        <v>94326</v>
      </c>
      <c r="E36" s="15">
        <v>268.5</v>
      </c>
      <c r="F36" s="16">
        <v>1.0699999999999999E-2</v>
      </c>
      <c r="G36" s="16"/>
    </row>
    <row r="37" spans="1:7" x14ac:dyDescent="0.25">
      <c r="A37" s="13" t="s">
        <v>407</v>
      </c>
      <c r="B37" s="31" t="s">
        <v>408</v>
      </c>
      <c r="C37" s="31" t="s">
        <v>371</v>
      </c>
      <c r="D37" s="14">
        <v>22768</v>
      </c>
      <c r="E37" s="15">
        <v>255.57</v>
      </c>
      <c r="F37" s="16">
        <v>1.0200000000000001E-2</v>
      </c>
      <c r="G37" s="16"/>
    </row>
    <row r="38" spans="1:7" x14ac:dyDescent="0.25">
      <c r="A38" s="13" t="s">
        <v>390</v>
      </c>
      <c r="B38" s="31" t="s">
        <v>391</v>
      </c>
      <c r="C38" s="31" t="s">
        <v>392</v>
      </c>
      <c r="D38" s="14">
        <v>55126</v>
      </c>
      <c r="E38" s="15">
        <v>248.32</v>
      </c>
      <c r="F38" s="16">
        <v>9.9000000000000008E-3</v>
      </c>
      <c r="G38" s="16"/>
    </row>
    <row r="39" spans="1:7" x14ac:dyDescent="0.25">
      <c r="A39" s="13" t="s">
        <v>509</v>
      </c>
      <c r="B39" s="31" t="s">
        <v>510</v>
      </c>
      <c r="C39" s="31" t="s">
        <v>352</v>
      </c>
      <c r="D39" s="14">
        <v>10981</v>
      </c>
      <c r="E39" s="15">
        <v>237.76</v>
      </c>
      <c r="F39" s="16">
        <v>9.4999999999999998E-3</v>
      </c>
      <c r="G39" s="16"/>
    </row>
    <row r="40" spans="1:7" x14ac:dyDescent="0.25">
      <c r="A40" s="13" t="s">
        <v>899</v>
      </c>
      <c r="B40" s="31" t="s">
        <v>900</v>
      </c>
      <c r="C40" s="31" t="s">
        <v>316</v>
      </c>
      <c r="D40" s="14">
        <v>9246</v>
      </c>
      <c r="E40" s="15">
        <v>236.48</v>
      </c>
      <c r="F40" s="16">
        <v>9.4999999999999998E-3</v>
      </c>
      <c r="G40" s="16"/>
    </row>
    <row r="41" spans="1:7" x14ac:dyDescent="0.25">
      <c r="A41" s="13" t="s">
        <v>901</v>
      </c>
      <c r="B41" s="31" t="s">
        <v>902</v>
      </c>
      <c r="C41" s="31" t="s">
        <v>287</v>
      </c>
      <c r="D41" s="14">
        <v>2691</v>
      </c>
      <c r="E41" s="15">
        <v>236.31</v>
      </c>
      <c r="F41" s="16">
        <v>9.4000000000000004E-3</v>
      </c>
      <c r="G41" s="16"/>
    </row>
    <row r="42" spans="1:7" x14ac:dyDescent="0.25">
      <c r="A42" s="13" t="s">
        <v>903</v>
      </c>
      <c r="B42" s="31" t="s">
        <v>904</v>
      </c>
      <c r="C42" s="31" t="s">
        <v>905</v>
      </c>
      <c r="D42" s="14">
        <v>17916</v>
      </c>
      <c r="E42" s="15">
        <v>235.17</v>
      </c>
      <c r="F42" s="16">
        <v>9.4000000000000004E-3</v>
      </c>
      <c r="G42" s="16"/>
    </row>
    <row r="43" spans="1:7" x14ac:dyDescent="0.25">
      <c r="A43" s="13" t="s">
        <v>906</v>
      </c>
      <c r="B43" s="31" t="s">
        <v>907</v>
      </c>
      <c r="C43" s="31" t="s">
        <v>281</v>
      </c>
      <c r="D43" s="14">
        <v>14019</v>
      </c>
      <c r="E43" s="15">
        <v>228.76</v>
      </c>
      <c r="F43" s="16">
        <v>9.1000000000000004E-3</v>
      </c>
      <c r="G43" s="16"/>
    </row>
    <row r="44" spans="1:7" x14ac:dyDescent="0.25">
      <c r="A44" s="13" t="s">
        <v>505</v>
      </c>
      <c r="B44" s="31" t="s">
        <v>506</v>
      </c>
      <c r="C44" s="31" t="s">
        <v>287</v>
      </c>
      <c r="D44" s="14">
        <v>3342</v>
      </c>
      <c r="E44" s="15">
        <v>220.1</v>
      </c>
      <c r="F44" s="16">
        <v>8.8000000000000005E-3</v>
      </c>
      <c r="G44" s="16"/>
    </row>
    <row r="45" spans="1:7" x14ac:dyDescent="0.25">
      <c r="A45" s="13" t="s">
        <v>908</v>
      </c>
      <c r="B45" s="31" t="s">
        <v>909</v>
      </c>
      <c r="C45" s="31" t="s">
        <v>910</v>
      </c>
      <c r="D45" s="14">
        <v>5494</v>
      </c>
      <c r="E45" s="15">
        <v>216.66</v>
      </c>
      <c r="F45" s="16">
        <v>8.6999999999999994E-3</v>
      </c>
      <c r="G45" s="16"/>
    </row>
    <row r="46" spans="1:7" x14ac:dyDescent="0.25">
      <c r="A46" s="13" t="s">
        <v>317</v>
      </c>
      <c r="B46" s="31" t="s">
        <v>318</v>
      </c>
      <c r="C46" s="31" t="s">
        <v>295</v>
      </c>
      <c r="D46" s="14">
        <v>15418</v>
      </c>
      <c r="E46" s="15">
        <v>213.39</v>
      </c>
      <c r="F46" s="16">
        <v>8.5000000000000006E-3</v>
      </c>
      <c r="G46" s="16"/>
    </row>
    <row r="47" spans="1:7" x14ac:dyDescent="0.25">
      <c r="A47" s="13" t="s">
        <v>501</v>
      </c>
      <c r="B47" s="31" t="s">
        <v>502</v>
      </c>
      <c r="C47" s="31" t="s">
        <v>323</v>
      </c>
      <c r="D47" s="14">
        <v>17412</v>
      </c>
      <c r="E47" s="15">
        <v>204.56</v>
      </c>
      <c r="F47" s="16">
        <v>8.2000000000000007E-3</v>
      </c>
      <c r="G47" s="16"/>
    </row>
    <row r="48" spans="1:7" x14ac:dyDescent="0.25">
      <c r="A48" s="13" t="s">
        <v>324</v>
      </c>
      <c r="B48" s="31" t="s">
        <v>325</v>
      </c>
      <c r="C48" s="31" t="s">
        <v>326</v>
      </c>
      <c r="D48" s="14">
        <v>10908</v>
      </c>
      <c r="E48" s="15">
        <v>193.87</v>
      </c>
      <c r="F48" s="16">
        <v>7.7000000000000002E-3</v>
      </c>
      <c r="G48" s="16"/>
    </row>
    <row r="49" spans="1:7" x14ac:dyDescent="0.25">
      <c r="A49" s="13" t="s">
        <v>911</v>
      </c>
      <c r="B49" s="31" t="s">
        <v>912</v>
      </c>
      <c r="C49" s="31" t="s">
        <v>292</v>
      </c>
      <c r="D49" s="14">
        <v>14799</v>
      </c>
      <c r="E49" s="15">
        <v>185.71</v>
      </c>
      <c r="F49" s="16">
        <v>7.4000000000000003E-3</v>
      </c>
      <c r="G49" s="16"/>
    </row>
    <row r="50" spans="1:7" x14ac:dyDescent="0.25">
      <c r="A50" s="13" t="s">
        <v>913</v>
      </c>
      <c r="B50" s="31" t="s">
        <v>914</v>
      </c>
      <c r="C50" s="31" t="s">
        <v>346</v>
      </c>
      <c r="D50" s="14">
        <v>2499</v>
      </c>
      <c r="E50" s="15">
        <v>185.4</v>
      </c>
      <c r="F50" s="16">
        <v>7.4000000000000003E-3</v>
      </c>
      <c r="G50" s="16"/>
    </row>
    <row r="51" spans="1:7" x14ac:dyDescent="0.25">
      <c r="A51" s="13" t="s">
        <v>462</v>
      </c>
      <c r="B51" s="31" t="s">
        <v>463</v>
      </c>
      <c r="C51" s="31" t="s">
        <v>281</v>
      </c>
      <c r="D51" s="14">
        <v>79653</v>
      </c>
      <c r="E51" s="15">
        <v>178.5</v>
      </c>
      <c r="F51" s="16">
        <v>7.1000000000000004E-3</v>
      </c>
      <c r="G51" s="16"/>
    </row>
    <row r="52" spans="1:7" x14ac:dyDescent="0.25">
      <c r="A52" s="13" t="s">
        <v>302</v>
      </c>
      <c r="B52" s="31" t="s">
        <v>303</v>
      </c>
      <c r="C52" s="31" t="s">
        <v>304</v>
      </c>
      <c r="D52" s="14">
        <v>5389</v>
      </c>
      <c r="E52" s="15">
        <v>177.61</v>
      </c>
      <c r="F52" s="16">
        <v>7.1000000000000004E-3</v>
      </c>
      <c r="G52" s="16"/>
    </row>
    <row r="53" spans="1:7" x14ac:dyDescent="0.25">
      <c r="A53" s="13" t="s">
        <v>344</v>
      </c>
      <c r="B53" s="31" t="s">
        <v>345</v>
      </c>
      <c r="C53" s="31" t="s">
        <v>346</v>
      </c>
      <c r="D53" s="14">
        <v>18070</v>
      </c>
      <c r="E53" s="15">
        <v>173.89</v>
      </c>
      <c r="F53" s="16">
        <v>6.8999999999999999E-3</v>
      </c>
      <c r="G53" s="16"/>
    </row>
    <row r="54" spans="1:7" x14ac:dyDescent="0.25">
      <c r="A54" s="13" t="s">
        <v>915</v>
      </c>
      <c r="B54" s="31" t="s">
        <v>916</v>
      </c>
      <c r="C54" s="31" t="s">
        <v>292</v>
      </c>
      <c r="D54" s="14">
        <v>13663</v>
      </c>
      <c r="E54" s="15">
        <v>167.26</v>
      </c>
      <c r="F54" s="16">
        <v>6.7000000000000002E-3</v>
      </c>
      <c r="G54" s="16"/>
    </row>
    <row r="55" spans="1:7" x14ac:dyDescent="0.25">
      <c r="A55" s="13" t="s">
        <v>387</v>
      </c>
      <c r="B55" s="31" t="s">
        <v>388</v>
      </c>
      <c r="C55" s="31" t="s">
        <v>389</v>
      </c>
      <c r="D55" s="14">
        <v>15814</v>
      </c>
      <c r="E55" s="15">
        <v>160.47999999999999</v>
      </c>
      <c r="F55" s="16">
        <v>6.4000000000000003E-3</v>
      </c>
      <c r="G55" s="16"/>
    </row>
    <row r="56" spans="1:7" x14ac:dyDescent="0.25">
      <c r="A56" s="13" t="s">
        <v>917</v>
      </c>
      <c r="B56" s="31" t="s">
        <v>918</v>
      </c>
      <c r="C56" s="31" t="s">
        <v>326</v>
      </c>
      <c r="D56" s="14">
        <v>26119</v>
      </c>
      <c r="E56" s="15">
        <v>154.26</v>
      </c>
      <c r="F56" s="16">
        <v>6.1999999999999998E-3</v>
      </c>
      <c r="G56" s="16"/>
    </row>
    <row r="57" spans="1:7" x14ac:dyDescent="0.25">
      <c r="A57" s="13" t="s">
        <v>919</v>
      </c>
      <c r="B57" s="31" t="s">
        <v>920</v>
      </c>
      <c r="C57" s="31" t="s">
        <v>287</v>
      </c>
      <c r="D57" s="14">
        <v>50863</v>
      </c>
      <c r="E57" s="15">
        <v>150.66</v>
      </c>
      <c r="F57" s="16">
        <v>6.0000000000000001E-3</v>
      </c>
      <c r="G57" s="16"/>
    </row>
    <row r="58" spans="1:7" x14ac:dyDescent="0.25">
      <c r="A58" s="13" t="s">
        <v>921</v>
      </c>
      <c r="B58" s="31" t="s">
        <v>922</v>
      </c>
      <c r="C58" s="31" t="s">
        <v>295</v>
      </c>
      <c r="D58" s="14">
        <v>69403</v>
      </c>
      <c r="E58" s="15">
        <v>130.22999999999999</v>
      </c>
      <c r="F58" s="16">
        <v>5.1999999999999998E-3</v>
      </c>
      <c r="G58" s="16"/>
    </row>
    <row r="59" spans="1:7" x14ac:dyDescent="0.25">
      <c r="A59" s="13" t="s">
        <v>923</v>
      </c>
      <c r="B59" s="31" t="s">
        <v>924</v>
      </c>
      <c r="C59" s="31" t="s">
        <v>925</v>
      </c>
      <c r="D59" s="14">
        <v>6325</v>
      </c>
      <c r="E59" s="15">
        <v>111.24</v>
      </c>
      <c r="F59" s="16">
        <v>4.4000000000000003E-3</v>
      </c>
      <c r="G59" s="16"/>
    </row>
    <row r="60" spans="1:7" x14ac:dyDescent="0.25">
      <c r="A60" s="17" t="s">
        <v>189</v>
      </c>
      <c r="B60" s="32"/>
      <c r="C60" s="32"/>
      <c r="D60" s="18"/>
      <c r="E60" s="37">
        <v>24859.15</v>
      </c>
      <c r="F60" s="38">
        <v>0.99339999999999995</v>
      </c>
      <c r="G60" s="21"/>
    </row>
    <row r="61" spans="1:7" x14ac:dyDescent="0.25">
      <c r="A61" s="17" t="s">
        <v>481</v>
      </c>
      <c r="B61" s="31"/>
      <c r="C61" s="31"/>
      <c r="D61" s="14"/>
      <c r="E61" s="15"/>
      <c r="F61" s="16"/>
      <c r="G61" s="16"/>
    </row>
    <row r="62" spans="1:7" x14ac:dyDescent="0.25">
      <c r="A62" s="17" t="s">
        <v>189</v>
      </c>
      <c r="B62" s="31"/>
      <c r="C62" s="31"/>
      <c r="D62" s="14"/>
      <c r="E62" s="39" t="s">
        <v>155</v>
      </c>
      <c r="F62" s="40" t="s">
        <v>155</v>
      </c>
      <c r="G62" s="16"/>
    </row>
    <row r="63" spans="1:7" x14ac:dyDescent="0.25">
      <c r="A63" s="24" t="s">
        <v>192</v>
      </c>
      <c r="B63" s="33"/>
      <c r="C63" s="33"/>
      <c r="D63" s="25"/>
      <c r="E63" s="28">
        <v>24859.15</v>
      </c>
      <c r="F63" s="29">
        <v>0.99339999999999995</v>
      </c>
      <c r="G63" s="21"/>
    </row>
    <row r="64" spans="1:7" x14ac:dyDescent="0.25">
      <c r="A64" s="13"/>
      <c r="B64" s="31"/>
      <c r="C64" s="31"/>
      <c r="D64" s="14"/>
      <c r="E64" s="15"/>
      <c r="F64" s="16"/>
      <c r="G64" s="16"/>
    </row>
    <row r="65" spans="1:7" x14ac:dyDescent="0.25">
      <c r="A65" s="13"/>
      <c r="B65" s="31"/>
      <c r="C65" s="31"/>
      <c r="D65" s="14"/>
      <c r="E65" s="15"/>
      <c r="F65" s="16"/>
      <c r="G65" s="16"/>
    </row>
    <row r="66" spans="1:7" x14ac:dyDescent="0.25">
      <c r="A66" s="17" t="s">
        <v>193</v>
      </c>
      <c r="B66" s="31"/>
      <c r="C66" s="31"/>
      <c r="D66" s="14"/>
      <c r="E66" s="15"/>
      <c r="F66" s="16"/>
      <c r="G66" s="16"/>
    </row>
    <row r="67" spans="1:7" x14ac:dyDescent="0.25">
      <c r="A67" s="13" t="s">
        <v>194</v>
      </c>
      <c r="B67" s="31"/>
      <c r="C67" s="31"/>
      <c r="D67" s="14"/>
      <c r="E67" s="15">
        <v>226.9</v>
      </c>
      <c r="F67" s="16">
        <v>9.1000000000000004E-3</v>
      </c>
      <c r="G67" s="16">
        <v>5.2232000000000001E-2</v>
      </c>
    </row>
    <row r="68" spans="1:7" x14ac:dyDescent="0.25">
      <c r="A68" s="17" t="s">
        <v>189</v>
      </c>
      <c r="B68" s="32"/>
      <c r="C68" s="32"/>
      <c r="D68" s="18"/>
      <c r="E68" s="37">
        <v>226.9</v>
      </c>
      <c r="F68" s="38">
        <v>9.1000000000000004E-3</v>
      </c>
      <c r="G68" s="21"/>
    </row>
    <row r="69" spans="1:7" x14ac:dyDescent="0.25">
      <c r="A69" s="13"/>
      <c r="B69" s="31"/>
      <c r="C69" s="31"/>
      <c r="D69" s="14"/>
      <c r="E69" s="15"/>
      <c r="F69" s="16"/>
      <c r="G69" s="16"/>
    </row>
    <row r="70" spans="1:7" x14ac:dyDescent="0.25">
      <c r="A70" s="24" t="s">
        <v>192</v>
      </c>
      <c r="B70" s="33"/>
      <c r="C70" s="33"/>
      <c r="D70" s="25"/>
      <c r="E70" s="19">
        <v>226.9</v>
      </c>
      <c r="F70" s="20">
        <v>9.1000000000000004E-3</v>
      </c>
      <c r="G70" s="21"/>
    </row>
    <row r="71" spans="1:7" x14ac:dyDescent="0.25">
      <c r="A71" s="13" t="s">
        <v>195</v>
      </c>
      <c r="B71" s="31"/>
      <c r="C71" s="31"/>
      <c r="D71" s="14"/>
      <c r="E71" s="15">
        <v>6.4940100000000001E-2</v>
      </c>
      <c r="F71" s="60" t="s">
        <v>197</v>
      </c>
      <c r="G71" s="16"/>
    </row>
    <row r="72" spans="1:7" x14ac:dyDescent="0.25">
      <c r="A72" s="13" t="s">
        <v>196</v>
      </c>
      <c r="B72" s="31"/>
      <c r="C72" s="31"/>
      <c r="D72" s="14"/>
      <c r="E72" s="35">
        <v>-66.044940100000005</v>
      </c>
      <c r="F72" s="36">
        <v>-2.5019999999999999E-3</v>
      </c>
      <c r="G72" s="16">
        <v>5.2232000000000001E-2</v>
      </c>
    </row>
    <row r="73" spans="1:7" x14ac:dyDescent="0.25">
      <c r="A73" s="26" t="s">
        <v>198</v>
      </c>
      <c r="B73" s="34"/>
      <c r="C73" s="34"/>
      <c r="D73" s="27"/>
      <c r="E73" s="28">
        <v>25020.07</v>
      </c>
      <c r="F73" s="29">
        <v>1</v>
      </c>
      <c r="G73" s="29"/>
    </row>
    <row r="75" spans="1:7" x14ac:dyDescent="0.25">
      <c r="A75" s="74" t="s">
        <v>200</v>
      </c>
    </row>
    <row r="78" spans="1:7" x14ac:dyDescent="0.25">
      <c r="A78" s="1" t="s">
        <v>211</v>
      </c>
    </row>
    <row r="79" spans="1:7" x14ac:dyDescent="0.25">
      <c r="A79" s="48" t="s">
        <v>212</v>
      </c>
      <c r="B79" s="3" t="s">
        <v>155</v>
      </c>
    </row>
    <row r="80" spans="1:7" x14ac:dyDescent="0.25">
      <c r="A80" t="s">
        <v>213</v>
      </c>
    </row>
    <row r="81" spans="1:3" x14ac:dyDescent="0.25">
      <c r="A81" t="s">
        <v>214</v>
      </c>
      <c r="B81" t="s">
        <v>215</v>
      </c>
      <c r="C81" t="s">
        <v>215</v>
      </c>
    </row>
    <row r="82" spans="1:3" x14ac:dyDescent="0.25">
      <c r="B82" s="49">
        <v>45930</v>
      </c>
      <c r="C82" s="49">
        <v>46112</v>
      </c>
    </row>
    <row r="83" spans="1:3" x14ac:dyDescent="0.25">
      <c r="A83" t="s">
        <v>482</v>
      </c>
      <c r="B83">
        <v>14.457000000000001</v>
      </c>
      <c r="C83">
        <v>13.1503</v>
      </c>
    </row>
    <row r="84" spans="1:3" x14ac:dyDescent="0.25">
      <c r="A84" t="s">
        <v>217</v>
      </c>
      <c r="B84">
        <v>14.2569</v>
      </c>
      <c r="C84">
        <v>12.968400000000001</v>
      </c>
    </row>
    <row r="85" spans="1:3" x14ac:dyDescent="0.25">
      <c r="A85" t="s">
        <v>483</v>
      </c>
      <c r="B85">
        <v>13.996499999999999</v>
      </c>
      <c r="C85">
        <v>12.7067</v>
      </c>
    </row>
    <row r="86" spans="1:3" x14ac:dyDescent="0.25">
      <c r="A86" t="s">
        <v>219</v>
      </c>
      <c r="B86">
        <v>13.9963</v>
      </c>
      <c r="C86">
        <v>12.7065</v>
      </c>
    </row>
    <row r="88" spans="1:3" x14ac:dyDescent="0.25">
      <c r="A88" t="s">
        <v>220</v>
      </c>
      <c r="B88" s="3" t="s">
        <v>155</v>
      </c>
    </row>
    <row r="89" spans="1:3" x14ac:dyDescent="0.25">
      <c r="A89" t="s">
        <v>221</v>
      </c>
      <c r="B89" s="3" t="s">
        <v>155</v>
      </c>
    </row>
    <row r="90" spans="1:3" x14ac:dyDescent="0.25">
      <c r="A90" s="48" t="s">
        <v>222</v>
      </c>
      <c r="B90" s="3" t="s">
        <v>155</v>
      </c>
    </row>
    <row r="91" spans="1:3" x14ac:dyDescent="0.25">
      <c r="A91" s="48" t="s">
        <v>223</v>
      </c>
      <c r="B91" s="3" t="s">
        <v>155</v>
      </c>
    </row>
    <row r="92" spans="1:3" x14ac:dyDescent="0.25">
      <c r="A92" t="s">
        <v>484</v>
      </c>
      <c r="B92" s="50">
        <v>9.2299999999999993E-2</v>
      </c>
    </row>
    <row r="93" spans="1:3" ht="29.1" customHeight="1" x14ac:dyDescent="0.25">
      <c r="A93" s="48" t="s">
        <v>225</v>
      </c>
      <c r="B93" s="3" t="s">
        <v>155</v>
      </c>
    </row>
    <row r="94" spans="1:3" ht="29.1" customHeight="1" x14ac:dyDescent="0.25">
      <c r="A94" s="48" t="s">
        <v>226</v>
      </c>
      <c r="B94" s="3" t="s">
        <v>155</v>
      </c>
    </row>
    <row r="95" spans="1:3" ht="29.1" customHeight="1" x14ac:dyDescent="0.25">
      <c r="A95" s="48" t="s">
        <v>227</v>
      </c>
      <c r="B95" s="52">
        <v>214.91</v>
      </c>
    </row>
    <row r="96" spans="1:3" x14ac:dyDescent="0.25">
      <c r="A96" s="48" t="s">
        <v>228</v>
      </c>
      <c r="B96" s="3" t="s">
        <v>155</v>
      </c>
    </row>
    <row r="97" spans="1:4" x14ac:dyDescent="0.25">
      <c r="A97" s="48" t="s">
        <v>229</v>
      </c>
      <c r="B97" s="3" t="s">
        <v>155</v>
      </c>
    </row>
    <row r="99" spans="1:4" ht="69.95" customHeight="1" x14ac:dyDescent="0.25">
      <c r="A99" s="120" t="s">
        <v>230</v>
      </c>
      <c r="B99" s="120" t="s">
        <v>231</v>
      </c>
      <c r="C99" s="120" t="s">
        <v>3</v>
      </c>
      <c r="D99" s="120" t="s">
        <v>4</v>
      </c>
    </row>
    <row r="100" spans="1:4" ht="69.95" customHeight="1" x14ac:dyDescent="0.25">
      <c r="A100" s="120" t="s">
        <v>926</v>
      </c>
      <c r="B100" s="120"/>
      <c r="C100" s="120" t="s">
        <v>32</v>
      </c>
      <c r="D10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00"/>
  <sheetViews>
    <sheetView showGridLines="0" workbookViewId="0">
      <pane ySplit="6" topLeftCell="A93" activePane="bottomLeft" state="frozen"/>
      <selection activeCell="B70" sqref="B70"/>
      <selection pane="bottomLeft" activeCell="A93" sqref="A93"/>
    </sheetView>
  </sheetViews>
  <sheetFormatPr defaultRowHeight="15" x14ac:dyDescent="0.25"/>
  <cols>
    <col min="1" max="1" width="62.855468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927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928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274</v>
      </c>
      <c r="B10" s="31" t="s">
        <v>275</v>
      </c>
      <c r="C10" s="31" t="s">
        <v>273</v>
      </c>
      <c r="D10" s="14">
        <v>282083</v>
      </c>
      <c r="E10" s="15">
        <v>7569.7</v>
      </c>
      <c r="F10" s="16">
        <v>5.6800000000000003E-2</v>
      </c>
      <c r="G10" s="16"/>
    </row>
    <row r="11" spans="1:8" x14ac:dyDescent="0.25">
      <c r="A11" s="13" t="s">
        <v>503</v>
      </c>
      <c r="B11" s="31" t="s">
        <v>504</v>
      </c>
      <c r="C11" s="31" t="s">
        <v>287</v>
      </c>
      <c r="D11" s="14">
        <v>132568</v>
      </c>
      <c r="E11" s="15">
        <v>6711.92</v>
      </c>
      <c r="F11" s="16">
        <v>5.0299999999999997E-2</v>
      </c>
      <c r="G11" s="16"/>
    </row>
    <row r="12" spans="1:8" x14ac:dyDescent="0.25">
      <c r="A12" s="13" t="s">
        <v>507</v>
      </c>
      <c r="B12" s="31" t="s">
        <v>508</v>
      </c>
      <c r="C12" s="31" t="s">
        <v>378</v>
      </c>
      <c r="D12" s="14">
        <v>135941</v>
      </c>
      <c r="E12" s="15">
        <v>6117.48</v>
      </c>
      <c r="F12" s="16">
        <v>4.5900000000000003E-2</v>
      </c>
      <c r="G12" s="16"/>
    </row>
    <row r="13" spans="1:8" x14ac:dyDescent="0.25">
      <c r="A13" s="13" t="s">
        <v>360</v>
      </c>
      <c r="B13" s="31" t="s">
        <v>361</v>
      </c>
      <c r="C13" s="31" t="s">
        <v>260</v>
      </c>
      <c r="D13" s="14">
        <v>2347705</v>
      </c>
      <c r="E13" s="15">
        <v>6089.95</v>
      </c>
      <c r="F13" s="16">
        <v>4.5699999999999998E-2</v>
      </c>
      <c r="G13" s="16"/>
    </row>
    <row r="14" spans="1:8" x14ac:dyDescent="0.25">
      <c r="A14" s="13" t="s">
        <v>279</v>
      </c>
      <c r="B14" s="31" t="s">
        <v>280</v>
      </c>
      <c r="C14" s="31" t="s">
        <v>281</v>
      </c>
      <c r="D14" s="14">
        <v>190234</v>
      </c>
      <c r="E14" s="15">
        <v>6011.58</v>
      </c>
      <c r="F14" s="16">
        <v>4.5100000000000001E-2</v>
      </c>
      <c r="G14" s="16"/>
    </row>
    <row r="15" spans="1:8" x14ac:dyDescent="0.25">
      <c r="A15" s="13" t="s">
        <v>860</v>
      </c>
      <c r="B15" s="31" t="s">
        <v>861</v>
      </c>
      <c r="C15" s="31" t="s">
        <v>260</v>
      </c>
      <c r="D15" s="14">
        <v>687682</v>
      </c>
      <c r="E15" s="15">
        <v>5795.1</v>
      </c>
      <c r="F15" s="16">
        <v>4.3499999999999997E-2</v>
      </c>
      <c r="G15" s="16"/>
    </row>
    <row r="16" spans="1:8" x14ac:dyDescent="0.25">
      <c r="A16" s="13" t="s">
        <v>402</v>
      </c>
      <c r="B16" s="31" t="s">
        <v>403</v>
      </c>
      <c r="C16" s="31" t="s">
        <v>404</v>
      </c>
      <c r="D16" s="14">
        <v>2821259</v>
      </c>
      <c r="E16" s="15">
        <v>4348.41</v>
      </c>
      <c r="F16" s="16">
        <v>3.2599999999999997E-2</v>
      </c>
      <c r="G16" s="16"/>
    </row>
    <row r="17" spans="1:7" x14ac:dyDescent="0.25">
      <c r="A17" s="13" t="s">
        <v>334</v>
      </c>
      <c r="B17" s="31" t="s">
        <v>335</v>
      </c>
      <c r="C17" s="31" t="s">
        <v>281</v>
      </c>
      <c r="D17" s="14">
        <v>1746831</v>
      </c>
      <c r="E17" s="15">
        <v>4195.8900000000003</v>
      </c>
      <c r="F17" s="16">
        <v>3.15E-2</v>
      </c>
      <c r="G17" s="16"/>
    </row>
    <row r="18" spans="1:7" x14ac:dyDescent="0.25">
      <c r="A18" s="13" t="s">
        <v>513</v>
      </c>
      <c r="B18" s="31" t="s">
        <v>514</v>
      </c>
      <c r="C18" s="31" t="s">
        <v>366</v>
      </c>
      <c r="D18" s="14">
        <v>114542</v>
      </c>
      <c r="E18" s="15">
        <v>4169.79</v>
      </c>
      <c r="F18" s="16">
        <v>3.1300000000000001E-2</v>
      </c>
      <c r="G18" s="16"/>
    </row>
    <row r="19" spans="1:7" x14ac:dyDescent="0.25">
      <c r="A19" s="13" t="s">
        <v>929</v>
      </c>
      <c r="B19" s="31" t="s">
        <v>930</v>
      </c>
      <c r="C19" s="31" t="s">
        <v>326</v>
      </c>
      <c r="D19" s="14">
        <v>267570</v>
      </c>
      <c r="E19" s="15">
        <v>3988.67</v>
      </c>
      <c r="F19" s="16">
        <v>2.9899999999999999E-2</v>
      </c>
      <c r="G19" s="16"/>
    </row>
    <row r="20" spans="1:7" x14ac:dyDescent="0.25">
      <c r="A20" s="13" t="s">
        <v>931</v>
      </c>
      <c r="B20" s="31" t="s">
        <v>932</v>
      </c>
      <c r="C20" s="31" t="s">
        <v>349</v>
      </c>
      <c r="D20" s="14">
        <v>414460</v>
      </c>
      <c r="E20" s="15">
        <v>3974.67</v>
      </c>
      <c r="F20" s="16">
        <v>2.98E-2</v>
      </c>
      <c r="G20" s="16"/>
    </row>
    <row r="21" spans="1:7" x14ac:dyDescent="0.25">
      <c r="A21" s="13" t="s">
        <v>858</v>
      </c>
      <c r="B21" s="31" t="s">
        <v>859</v>
      </c>
      <c r="C21" s="31" t="s">
        <v>346</v>
      </c>
      <c r="D21" s="14">
        <v>494250</v>
      </c>
      <c r="E21" s="15">
        <v>3929.29</v>
      </c>
      <c r="F21" s="16">
        <v>2.9499999999999998E-2</v>
      </c>
      <c r="G21" s="16"/>
    </row>
    <row r="22" spans="1:7" x14ac:dyDescent="0.25">
      <c r="A22" s="13" t="s">
        <v>933</v>
      </c>
      <c r="B22" s="31" t="s">
        <v>934</v>
      </c>
      <c r="C22" s="31" t="s">
        <v>304</v>
      </c>
      <c r="D22" s="14">
        <v>1588396</v>
      </c>
      <c r="E22" s="15">
        <v>3732.73</v>
      </c>
      <c r="F22" s="16">
        <v>2.8000000000000001E-2</v>
      </c>
      <c r="G22" s="16"/>
    </row>
    <row r="23" spans="1:7" x14ac:dyDescent="0.25">
      <c r="A23" s="13" t="s">
        <v>405</v>
      </c>
      <c r="B23" s="31" t="s">
        <v>406</v>
      </c>
      <c r="C23" s="31" t="s">
        <v>260</v>
      </c>
      <c r="D23" s="14">
        <v>436788</v>
      </c>
      <c r="E23" s="15">
        <v>3693.92</v>
      </c>
      <c r="F23" s="16">
        <v>2.7699999999999999E-2</v>
      </c>
      <c r="G23" s="16"/>
    </row>
    <row r="24" spans="1:7" x14ac:dyDescent="0.25">
      <c r="A24" s="13" t="s">
        <v>935</v>
      </c>
      <c r="B24" s="31" t="s">
        <v>936</v>
      </c>
      <c r="C24" s="31" t="s">
        <v>281</v>
      </c>
      <c r="D24" s="14">
        <v>1220897</v>
      </c>
      <c r="E24" s="15">
        <v>3568.07</v>
      </c>
      <c r="F24" s="16">
        <v>2.6800000000000001E-2</v>
      </c>
      <c r="G24" s="16"/>
    </row>
    <row r="25" spans="1:7" x14ac:dyDescent="0.25">
      <c r="A25" s="13" t="s">
        <v>515</v>
      </c>
      <c r="B25" s="31" t="s">
        <v>516</v>
      </c>
      <c r="C25" s="31" t="s">
        <v>273</v>
      </c>
      <c r="D25" s="14">
        <v>142315</v>
      </c>
      <c r="E25" s="15">
        <v>3154.27</v>
      </c>
      <c r="F25" s="16">
        <v>2.3699999999999999E-2</v>
      </c>
      <c r="G25" s="16"/>
    </row>
    <row r="26" spans="1:7" x14ac:dyDescent="0.25">
      <c r="A26" s="13" t="s">
        <v>937</v>
      </c>
      <c r="B26" s="31" t="s">
        <v>938</v>
      </c>
      <c r="C26" s="31" t="s">
        <v>905</v>
      </c>
      <c r="D26" s="14">
        <v>3521136</v>
      </c>
      <c r="E26" s="15">
        <v>2984.16</v>
      </c>
      <c r="F26" s="16">
        <v>2.24E-2</v>
      </c>
      <c r="G26" s="16"/>
    </row>
    <row r="27" spans="1:7" x14ac:dyDescent="0.25">
      <c r="A27" s="13" t="s">
        <v>939</v>
      </c>
      <c r="B27" s="31" t="s">
        <v>940</v>
      </c>
      <c r="C27" s="31" t="s">
        <v>395</v>
      </c>
      <c r="D27" s="14">
        <v>523557</v>
      </c>
      <c r="E27" s="15">
        <v>2973.54</v>
      </c>
      <c r="F27" s="16">
        <v>2.23E-2</v>
      </c>
      <c r="G27" s="16"/>
    </row>
    <row r="28" spans="1:7" x14ac:dyDescent="0.25">
      <c r="A28" s="13" t="s">
        <v>941</v>
      </c>
      <c r="B28" s="31" t="s">
        <v>942</v>
      </c>
      <c r="C28" s="31" t="s">
        <v>292</v>
      </c>
      <c r="D28" s="14">
        <v>135070</v>
      </c>
      <c r="E28" s="15">
        <v>2879.29</v>
      </c>
      <c r="F28" s="16">
        <v>2.1600000000000001E-2</v>
      </c>
      <c r="G28" s="16"/>
    </row>
    <row r="29" spans="1:7" x14ac:dyDescent="0.25">
      <c r="A29" s="13" t="s">
        <v>492</v>
      </c>
      <c r="B29" s="31" t="s">
        <v>493</v>
      </c>
      <c r="C29" s="31" t="s">
        <v>260</v>
      </c>
      <c r="D29" s="14">
        <v>4856484</v>
      </c>
      <c r="E29" s="15">
        <v>2858.04</v>
      </c>
      <c r="F29" s="16">
        <v>2.1399999999999999E-2</v>
      </c>
      <c r="G29" s="16"/>
    </row>
    <row r="30" spans="1:7" x14ac:dyDescent="0.25">
      <c r="A30" s="13" t="s">
        <v>517</v>
      </c>
      <c r="B30" s="31" t="s">
        <v>518</v>
      </c>
      <c r="C30" s="31" t="s">
        <v>424</v>
      </c>
      <c r="D30" s="14">
        <v>682213</v>
      </c>
      <c r="E30" s="15">
        <v>2634.02</v>
      </c>
      <c r="F30" s="16">
        <v>1.9800000000000002E-2</v>
      </c>
      <c r="G30" s="16"/>
    </row>
    <row r="31" spans="1:7" x14ac:dyDescent="0.25">
      <c r="A31" s="13" t="s">
        <v>943</v>
      </c>
      <c r="B31" s="31" t="s">
        <v>944</v>
      </c>
      <c r="C31" s="31" t="s">
        <v>263</v>
      </c>
      <c r="D31" s="14">
        <v>625314</v>
      </c>
      <c r="E31" s="15">
        <v>2614.75</v>
      </c>
      <c r="F31" s="16">
        <v>1.9599999999999999E-2</v>
      </c>
      <c r="G31" s="16"/>
    </row>
    <row r="32" spans="1:7" x14ac:dyDescent="0.25">
      <c r="A32" s="13" t="s">
        <v>342</v>
      </c>
      <c r="B32" s="31" t="s">
        <v>343</v>
      </c>
      <c r="C32" s="31" t="s">
        <v>295</v>
      </c>
      <c r="D32" s="14">
        <v>53261</v>
      </c>
      <c r="E32" s="15">
        <v>2597.65</v>
      </c>
      <c r="F32" s="16">
        <v>1.95E-2</v>
      </c>
      <c r="G32" s="16"/>
    </row>
    <row r="33" spans="1:7" x14ac:dyDescent="0.25">
      <c r="A33" s="13" t="s">
        <v>945</v>
      </c>
      <c r="B33" s="31" t="s">
        <v>946</v>
      </c>
      <c r="C33" s="31" t="s">
        <v>366</v>
      </c>
      <c r="D33" s="14">
        <v>10205</v>
      </c>
      <c r="E33" s="15">
        <v>2473.1799999999998</v>
      </c>
      <c r="F33" s="16">
        <v>1.8499999999999999E-2</v>
      </c>
      <c r="G33" s="16"/>
    </row>
    <row r="34" spans="1:7" x14ac:dyDescent="0.25">
      <c r="A34" s="13" t="s">
        <v>338</v>
      </c>
      <c r="B34" s="31" t="s">
        <v>339</v>
      </c>
      <c r="C34" s="31" t="s">
        <v>292</v>
      </c>
      <c r="D34" s="14">
        <v>99830</v>
      </c>
      <c r="E34" s="15">
        <v>2309.9699999999998</v>
      </c>
      <c r="F34" s="16">
        <v>1.7299999999999999E-2</v>
      </c>
      <c r="G34" s="16"/>
    </row>
    <row r="35" spans="1:7" x14ac:dyDescent="0.25">
      <c r="A35" s="13" t="s">
        <v>867</v>
      </c>
      <c r="B35" s="31" t="s">
        <v>868</v>
      </c>
      <c r="C35" s="31" t="s">
        <v>281</v>
      </c>
      <c r="D35" s="14">
        <v>755329</v>
      </c>
      <c r="E35" s="15">
        <v>2161</v>
      </c>
      <c r="F35" s="16">
        <v>1.6199999999999999E-2</v>
      </c>
      <c r="G35" s="16"/>
    </row>
    <row r="36" spans="1:7" x14ac:dyDescent="0.25">
      <c r="A36" s="13" t="s">
        <v>435</v>
      </c>
      <c r="B36" s="31" t="s">
        <v>436</v>
      </c>
      <c r="C36" s="31" t="s">
        <v>437</v>
      </c>
      <c r="D36" s="14">
        <v>85947</v>
      </c>
      <c r="E36" s="15">
        <v>2095.39</v>
      </c>
      <c r="F36" s="16">
        <v>1.5699999999999999E-2</v>
      </c>
      <c r="G36" s="16"/>
    </row>
    <row r="37" spans="1:7" x14ac:dyDescent="0.25">
      <c r="A37" s="13" t="s">
        <v>947</v>
      </c>
      <c r="B37" s="31" t="s">
        <v>948</v>
      </c>
      <c r="C37" s="31" t="s">
        <v>378</v>
      </c>
      <c r="D37" s="14">
        <v>30004</v>
      </c>
      <c r="E37" s="15">
        <v>2053.3200000000002</v>
      </c>
      <c r="F37" s="16">
        <v>1.54E-2</v>
      </c>
      <c r="G37" s="16"/>
    </row>
    <row r="38" spans="1:7" x14ac:dyDescent="0.25">
      <c r="A38" s="13" t="s">
        <v>440</v>
      </c>
      <c r="B38" s="31" t="s">
        <v>441</v>
      </c>
      <c r="C38" s="31" t="s">
        <v>257</v>
      </c>
      <c r="D38" s="14">
        <v>569037</v>
      </c>
      <c r="E38" s="15">
        <v>1908.55</v>
      </c>
      <c r="F38" s="16">
        <v>1.43E-2</v>
      </c>
      <c r="G38" s="16"/>
    </row>
    <row r="39" spans="1:7" x14ac:dyDescent="0.25">
      <c r="A39" s="13" t="s">
        <v>949</v>
      </c>
      <c r="B39" s="31" t="s">
        <v>950</v>
      </c>
      <c r="C39" s="31" t="s">
        <v>311</v>
      </c>
      <c r="D39" s="14">
        <v>1425</v>
      </c>
      <c r="E39" s="15">
        <v>1831.05</v>
      </c>
      <c r="F39" s="16">
        <v>1.37E-2</v>
      </c>
      <c r="G39" s="16"/>
    </row>
    <row r="40" spans="1:7" x14ac:dyDescent="0.25">
      <c r="A40" s="13" t="s">
        <v>385</v>
      </c>
      <c r="B40" s="31" t="s">
        <v>386</v>
      </c>
      <c r="C40" s="31" t="s">
        <v>295</v>
      </c>
      <c r="D40" s="14">
        <v>163534</v>
      </c>
      <c r="E40" s="15">
        <v>1822.91</v>
      </c>
      <c r="F40" s="16">
        <v>1.37E-2</v>
      </c>
      <c r="G40" s="16"/>
    </row>
    <row r="41" spans="1:7" x14ac:dyDescent="0.25">
      <c r="A41" s="13" t="s">
        <v>488</v>
      </c>
      <c r="B41" s="31" t="s">
        <v>489</v>
      </c>
      <c r="C41" s="31" t="s">
        <v>389</v>
      </c>
      <c r="D41" s="14">
        <v>238802</v>
      </c>
      <c r="E41" s="15">
        <v>1757.46</v>
      </c>
      <c r="F41" s="16">
        <v>1.32E-2</v>
      </c>
      <c r="G41" s="16"/>
    </row>
    <row r="42" spans="1:7" x14ac:dyDescent="0.25">
      <c r="A42" s="13" t="s">
        <v>951</v>
      </c>
      <c r="B42" s="31" t="s">
        <v>952</v>
      </c>
      <c r="C42" s="31" t="s">
        <v>263</v>
      </c>
      <c r="D42" s="14">
        <v>18957629</v>
      </c>
      <c r="E42" s="15">
        <v>1617.09</v>
      </c>
      <c r="F42" s="16">
        <v>1.21E-2</v>
      </c>
      <c r="G42" s="16"/>
    </row>
    <row r="43" spans="1:7" x14ac:dyDescent="0.25">
      <c r="A43" s="13" t="s">
        <v>871</v>
      </c>
      <c r="B43" s="31" t="s">
        <v>872</v>
      </c>
      <c r="C43" s="31" t="s">
        <v>311</v>
      </c>
      <c r="D43" s="14">
        <v>140471</v>
      </c>
      <c r="E43" s="15">
        <v>1449.1</v>
      </c>
      <c r="F43" s="16">
        <v>1.09E-2</v>
      </c>
      <c r="G43" s="16"/>
    </row>
    <row r="44" spans="1:7" x14ac:dyDescent="0.25">
      <c r="A44" s="13" t="s">
        <v>953</v>
      </c>
      <c r="B44" s="31" t="s">
        <v>954</v>
      </c>
      <c r="C44" s="31" t="s">
        <v>316</v>
      </c>
      <c r="D44" s="14">
        <v>27846</v>
      </c>
      <c r="E44" s="15">
        <v>1414.58</v>
      </c>
      <c r="F44" s="16">
        <v>1.06E-2</v>
      </c>
      <c r="G44" s="16"/>
    </row>
    <row r="45" spans="1:7" x14ac:dyDescent="0.25">
      <c r="A45" s="13" t="s">
        <v>865</v>
      </c>
      <c r="B45" s="31" t="s">
        <v>866</v>
      </c>
      <c r="C45" s="31" t="s">
        <v>371</v>
      </c>
      <c r="D45" s="14">
        <v>191959</v>
      </c>
      <c r="E45" s="15">
        <v>1364.73</v>
      </c>
      <c r="F45" s="16">
        <v>1.0200000000000001E-2</v>
      </c>
      <c r="G45" s="16"/>
    </row>
    <row r="46" spans="1:7" x14ac:dyDescent="0.25">
      <c r="A46" s="13" t="s">
        <v>955</v>
      </c>
      <c r="B46" s="31" t="s">
        <v>956</v>
      </c>
      <c r="C46" s="31" t="s">
        <v>260</v>
      </c>
      <c r="D46" s="14">
        <v>972543</v>
      </c>
      <c r="E46" s="15">
        <v>1332.29</v>
      </c>
      <c r="F46" s="16">
        <v>0.01</v>
      </c>
      <c r="G46" s="16"/>
    </row>
    <row r="47" spans="1:7" x14ac:dyDescent="0.25">
      <c r="A47" s="13" t="s">
        <v>527</v>
      </c>
      <c r="B47" s="31" t="s">
        <v>528</v>
      </c>
      <c r="C47" s="31" t="s">
        <v>395</v>
      </c>
      <c r="D47" s="14">
        <v>69532</v>
      </c>
      <c r="E47" s="15">
        <v>1327.92</v>
      </c>
      <c r="F47" s="16">
        <v>0.01</v>
      </c>
      <c r="G47" s="16"/>
    </row>
    <row r="48" spans="1:7" x14ac:dyDescent="0.25">
      <c r="A48" s="13" t="s">
        <v>431</v>
      </c>
      <c r="B48" s="31" t="s">
        <v>432</v>
      </c>
      <c r="C48" s="31" t="s">
        <v>378</v>
      </c>
      <c r="D48" s="14">
        <v>67463</v>
      </c>
      <c r="E48" s="15">
        <v>1306.76</v>
      </c>
      <c r="F48" s="16">
        <v>9.7999999999999997E-3</v>
      </c>
      <c r="G48" s="16"/>
    </row>
    <row r="49" spans="1:7" x14ac:dyDescent="0.25">
      <c r="A49" s="13" t="s">
        <v>957</v>
      </c>
      <c r="B49" s="31" t="s">
        <v>958</v>
      </c>
      <c r="C49" s="31" t="s">
        <v>292</v>
      </c>
      <c r="D49" s="14">
        <v>347904</v>
      </c>
      <c r="E49" s="15">
        <v>1255.5899999999999</v>
      </c>
      <c r="F49" s="16">
        <v>9.4000000000000004E-3</v>
      </c>
      <c r="G49" s="16"/>
    </row>
    <row r="50" spans="1:7" x14ac:dyDescent="0.25">
      <c r="A50" s="13" t="s">
        <v>959</v>
      </c>
      <c r="B50" s="31" t="s">
        <v>960</v>
      </c>
      <c r="C50" s="31" t="s">
        <v>281</v>
      </c>
      <c r="D50" s="14">
        <v>25358</v>
      </c>
      <c r="E50" s="15">
        <v>1109.54</v>
      </c>
      <c r="F50" s="16">
        <v>8.3000000000000001E-3</v>
      </c>
      <c r="G50" s="16"/>
    </row>
    <row r="51" spans="1:7" x14ac:dyDescent="0.25">
      <c r="A51" s="13" t="s">
        <v>961</v>
      </c>
      <c r="B51" s="31" t="s">
        <v>962</v>
      </c>
      <c r="C51" s="31" t="s">
        <v>281</v>
      </c>
      <c r="D51" s="14">
        <v>147341</v>
      </c>
      <c r="E51" s="15">
        <v>936.28</v>
      </c>
      <c r="F51" s="16">
        <v>7.0000000000000001E-3</v>
      </c>
      <c r="G51" s="16"/>
    </row>
    <row r="52" spans="1:7" x14ac:dyDescent="0.25">
      <c r="A52" s="13" t="s">
        <v>537</v>
      </c>
      <c r="B52" s="31" t="s">
        <v>538</v>
      </c>
      <c r="C52" s="31" t="s">
        <v>273</v>
      </c>
      <c r="D52" s="14">
        <v>114605</v>
      </c>
      <c r="E52" s="15">
        <v>918.73</v>
      </c>
      <c r="F52" s="16">
        <v>6.8999999999999999E-3</v>
      </c>
      <c r="G52" s="16"/>
    </row>
    <row r="53" spans="1:7" x14ac:dyDescent="0.25">
      <c r="A53" s="13" t="s">
        <v>963</v>
      </c>
      <c r="B53" s="31" t="s">
        <v>964</v>
      </c>
      <c r="C53" s="31" t="s">
        <v>378</v>
      </c>
      <c r="D53" s="14">
        <v>22611</v>
      </c>
      <c r="E53" s="15">
        <v>822.27</v>
      </c>
      <c r="F53" s="16">
        <v>6.1999999999999998E-3</v>
      </c>
      <c r="G53" s="16"/>
    </row>
    <row r="54" spans="1:7" x14ac:dyDescent="0.25">
      <c r="A54" s="13" t="s">
        <v>965</v>
      </c>
      <c r="B54" s="31" t="s">
        <v>966</v>
      </c>
      <c r="C54" s="31" t="s">
        <v>316</v>
      </c>
      <c r="D54" s="14">
        <v>33239</v>
      </c>
      <c r="E54" s="15">
        <v>591.39</v>
      </c>
      <c r="F54" s="16">
        <v>4.4000000000000003E-3</v>
      </c>
      <c r="G54" s="16"/>
    </row>
    <row r="55" spans="1:7" x14ac:dyDescent="0.25">
      <c r="A55" s="13" t="s">
        <v>967</v>
      </c>
      <c r="B55" s="31" t="s">
        <v>968</v>
      </c>
      <c r="C55" s="31" t="s">
        <v>969</v>
      </c>
      <c r="D55" s="14">
        <v>1777</v>
      </c>
      <c r="E55" s="15">
        <v>535.23</v>
      </c>
      <c r="F55" s="16">
        <v>4.0000000000000001E-3</v>
      </c>
      <c r="G55" s="16"/>
    </row>
    <row r="56" spans="1:7" x14ac:dyDescent="0.25">
      <c r="A56" s="13" t="s">
        <v>970</v>
      </c>
      <c r="B56" s="31" t="s">
        <v>971</v>
      </c>
      <c r="C56" s="31" t="s">
        <v>263</v>
      </c>
      <c r="D56" s="14">
        <v>35356</v>
      </c>
      <c r="E56" s="15">
        <v>533.41999999999996</v>
      </c>
      <c r="F56" s="16">
        <v>4.0000000000000001E-3</v>
      </c>
      <c r="G56" s="16"/>
    </row>
    <row r="57" spans="1:7" x14ac:dyDescent="0.25">
      <c r="A57" s="13" t="s">
        <v>972</v>
      </c>
      <c r="B57" s="31" t="s">
        <v>973</v>
      </c>
      <c r="C57" s="31" t="s">
        <v>352</v>
      </c>
      <c r="D57" s="14">
        <v>126748</v>
      </c>
      <c r="E57" s="15">
        <v>519.66999999999996</v>
      </c>
      <c r="F57" s="16">
        <v>3.8999999999999998E-3</v>
      </c>
      <c r="G57" s="16"/>
    </row>
    <row r="58" spans="1:7" x14ac:dyDescent="0.25">
      <c r="A58" s="13" t="s">
        <v>974</v>
      </c>
      <c r="B58" s="31" t="s">
        <v>975</v>
      </c>
      <c r="C58" s="31" t="s">
        <v>292</v>
      </c>
      <c r="D58" s="14">
        <v>2005</v>
      </c>
      <c r="E58" s="15">
        <v>519.6</v>
      </c>
      <c r="F58" s="16">
        <v>3.8999999999999998E-3</v>
      </c>
      <c r="G58" s="16"/>
    </row>
    <row r="59" spans="1:7" x14ac:dyDescent="0.25">
      <c r="A59" s="13" t="s">
        <v>976</v>
      </c>
      <c r="B59" s="31" t="s">
        <v>977</v>
      </c>
      <c r="C59" s="31" t="s">
        <v>583</v>
      </c>
      <c r="D59" s="14">
        <v>307405</v>
      </c>
      <c r="E59" s="15">
        <v>447.64</v>
      </c>
      <c r="F59" s="16">
        <v>3.3999999999999998E-3</v>
      </c>
      <c r="G59" s="16"/>
    </row>
    <row r="60" spans="1:7" x14ac:dyDescent="0.25">
      <c r="A60" s="17" t="s">
        <v>189</v>
      </c>
      <c r="B60" s="32"/>
      <c r="C60" s="32"/>
      <c r="D60" s="18"/>
      <c r="E60" s="37">
        <v>133007.54999999999</v>
      </c>
      <c r="F60" s="38">
        <v>0.99770000000000003</v>
      </c>
      <c r="G60" s="21"/>
    </row>
    <row r="61" spans="1:7" x14ac:dyDescent="0.25">
      <c r="A61" s="17" t="s">
        <v>481</v>
      </c>
      <c r="B61" s="31"/>
      <c r="C61" s="31"/>
      <c r="D61" s="14"/>
      <c r="E61" s="15"/>
      <c r="F61" s="16"/>
      <c r="G61" s="16"/>
    </row>
    <row r="62" spans="1:7" x14ac:dyDescent="0.25">
      <c r="A62" s="17" t="s">
        <v>189</v>
      </c>
      <c r="B62" s="31"/>
      <c r="C62" s="31"/>
      <c r="D62" s="14"/>
      <c r="E62" s="39" t="s">
        <v>155</v>
      </c>
      <c r="F62" s="40" t="s">
        <v>155</v>
      </c>
      <c r="G62" s="16"/>
    </row>
    <row r="63" spans="1:7" x14ac:dyDescent="0.25">
      <c r="A63" s="24" t="s">
        <v>192</v>
      </c>
      <c r="B63" s="33"/>
      <c r="C63" s="33"/>
      <c r="D63" s="25"/>
      <c r="E63" s="28">
        <v>133007.54999999999</v>
      </c>
      <c r="F63" s="29">
        <v>0.99770000000000003</v>
      </c>
      <c r="G63" s="21"/>
    </row>
    <row r="64" spans="1:7" x14ac:dyDescent="0.25">
      <c r="A64" s="13"/>
      <c r="B64" s="31"/>
      <c r="C64" s="31"/>
      <c r="D64" s="14"/>
      <c r="E64" s="15"/>
      <c r="F64" s="16"/>
      <c r="G64" s="16"/>
    </row>
    <row r="65" spans="1:7" x14ac:dyDescent="0.25">
      <c r="A65" s="13"/>
      <c r="B65" s="31"/>
      <c r="C65" s="31"/>
      <c r="D65" s="14"/>
      <c r="E65" s="15"/>
      <c r="F65" s="16"/>
      <c r="G65" s="16"/>
    </row>
    <row r="66" spans="1:7" x14ac:dyDescent="0.25">
      <c r="A66" s="17" t="s">
        <v>193</v>
      </c>
      <c r="B66" s="31"/>
      <c r="C66" s="31"/>
      <c r="D66" s="14"/>
      <c r="E66" s="15"/>
      <c r="F66" s="16"/>
      <c r="G66" s="16"/>
    </row>
    <row r="67" spans="1:7" x14ac:dyDescent="0.25">
      <c r="A67" s="13" t="s">
        <v>194</v>
      </c>
      <c r="B67" s="31"/>
      <c r="C67" s="31"/>
      <c r="D67" s="14"/>
      <c r="E67" s="15">
        <v>850.63</v>
      </c>
      <c r="F67" s="16">
        <v>6.4000000000000003E-3</v>
      </c>
      <c r="G67" s="16">
        <v>5.2232000000000001E-2</v>
      </c>
    </row>
    <row r="68" spans="1:7" x14ac:dyDescent="0.25">
      <c r="A68" s="17" t="s">
        <v>189</v>
      </c>
      <c r="B68" s="32"/>
      <c r="C68" s="32"/>
      <c r="D68" s="18"/>
      <c r="E68" s="37">
        <v>850.63</v>
      </c>
      <c r="F68" s="38">
        <v>6.4000000000000003E-3</v>
      </c>
      <c r="G68" s="21"/>
    </row>
    <row r="69" spans="1:7" x14ac:dyDescent="0.25">
      <c r="A69" s="13"/>
      <c r="B69" s="31"/>
      <c r="C69" s="31"/>
      <c r="D69" s="14"/>
      <c r="E69" s="15"/>
      <c r="F69" s="16"/>
      <c r="G69" s="16"/>
    </row>
    <row r="70" spans="1:7" x14ac:dyDescent="0.25">
      <c r="A70" s="24" t="s">
        <v>192</v>
      </c>
      <c r="B70" s="33"/>
      <c r="C70" s="33"/>
      <c r="D70" s="25"/>
      <c r="E70" s="19">
        <v>850.63</v>
      </c>
      <c r="F70" s="20">
        <v>6.4000000000000003E-3</v>
      </c>
      <c r="G70" s="21"/>
    </row>
    <row r="71" spans="1:7" x14ac:dyDescent="0.25">
      <c r="A71" s="13" t="s">
        <v>195</v>
      </c>
      <c r="B71" s="31"/>
      <c r="C71" s="31"/>
      <c r="D71" s="14"/>
      <c r="E71" s="15">
        <v>0.243454</v>
      </c>
      <c r="F71" s="60" t="s">
        <v>197</v>
      </c>
      <c r="G71" s="16"/>
    </row>
    <row r="72" spans="1:7" x14ac:dyDescent="0.25">
      <c r="A72" s="13" t="s">
        <v>196</v>
      </c>
      <c r="B72" s="31"/>
      <c r="C72" s="31"/>
      <c r="D72" s="14"/>
      <c r="E72" s="35">
        <v>-522.60345400000006</v>
      </c>
      <c r="F72" s="36">
        <v>-4.1009999999999996E-3</v>
      </c>
      <c r="G72" s="16">
        <v>5.2231E-2</v>
      </c>
    </row>
    <row r="73" spans="1:7" x14ac:dyDescent="0.25">
      <c r="A73" s="26" t="s">
        <v>198</v>
      </c>
      <c r="B73" s="34"/>
      <c r="C73" s="34"/>
      <c r="D73" s="27"/>
      <c r="E73" s="28">
        <v>133335.82</v>
      </c>
      <c r="F73" s="29">
        <v>1</v>
      </c>
      <c r="G73" s="29"/>
    </row>
    <row r="75" spans="1:7" x14ac:dyDescent="0.25">
      <c r="A75" s="74" t="s">
        <v>200</v>
      </c>
    </row>
    <row r="78" spans="1:7" x14ac:dyDescent="0.25">
      <c r="A78" s="1" t="s">
        <v>211</v>
      </c>
    </row>
    <row r="79" spans="1:7" x14ac:dyDescent="0.25">
      <c r="A79" s="48" t="s">
        <v>212</v>
      </c>
      <c r="B79" s="3" t="s">
        <v>155</v>
      </c>
    </row>
    <row r="80" spans="1:7" x14ac:dyDescent="0.25">
      <c r="A80" t="s">
        <v>213</v>
      </c>
    </row>
    <row r="81" spans="1:3" x14ac:dyDescent="0.25">
      <c r="A81" t="s">
        <v>214</v>
      </c>
      <c r="B81" t="s">
        <v>215</v>
      </c>
      <c r="C81" t="s">
        <v>215</v>
      </c>
    </row>
    <row r="82" spans="1:3" x14ac:dyDescent="0.25">
      <c r="B82" s="49">
        <v>45930</v>
      </c>
      <c r="C82" s="49">
        <v>46112</v>
      </c>
    </row>
    <row r="83" spans="1:3" x14ac:dyDescent="0.25">
      <c r="A83" t="s">
        <v>216</v>
      </c>
      <c r="B83">
        <v>17.339500000000001</v>
      </c>
      <c r="C83">
        <v>16.045999999999999</v>
      </c>
    </row>
    <row r="84" spans="1:3" x14ac:dyDescent="0.25">
      <c r="A84" t="s">
        <v>217</v>
      </c>
      <c r="B84">
        <v>17.342300000000002</v>
      </c>
      <c r="C84">
        <v>16.0486</v>
      </c>
    </row>
    <row r="85" spans="1:3" x14ac:dyDescent="0.25">
      <c r="A85" t="s">
        <v>218</v>
      </c>
      <c r="B85">
        <v>16.991599999999998</v>
      </c>
      <c r="C85">
        <v>15.6709</v>
      </c>
    </row>
    <row r="86" spans="1:3" x14ac:dyDescent="0.25">
      <c r="A86" t="s">
        <v>219</v>
      </c>
      <c r="B86">
        <v>16.991700000000002</v>
      </c>
      <c r="C86">
        <v>15.6709</v>
      </c>
    </row>
    <row r="88" spans="1:3" x14ac:dyDescent="0.25">
      <c r="A88" t="s">
        <v>220</v>
      </c>
      <c r="B88" s="3" t="s">
        <v>155</v>
      </c>
    </row>
    <row r="89" spans="1:3" x14ac:dyDescent="0.25">
      <c r="A89" t="s">
        <v>221</v>
      </c>
      <c r="B89" s="3" t="s">
        <v>155</v>
      </c>
    </row>
    <row r="90" spans="1:3" ht="30" x14ac:dyDescent="0.25">
      <c r="A90" s="48" t="s">
        <v>222</v>
      </c>
      <c r="B90" s="3" t="s">
        <v>155</v>
      </c>
    </row>
    <row r="91" spans="1:3" x14ac:dyDescent="0.25">
      <c r="A91" s="48" t="s">
        <v>223</v>
      </c>
      <c r="B91" s="3" t="s">
        <v>155</v>
      </c>
    </row>
    <row r="92" spans="1:3" x14ac:dyDescent="0.25">
      <c r="A92" t="s">
        <v>484</v>
      </c>
      <c r="B92" s="50">
        <v>0.998</v>
      </c>
    </row>
    <row r="93" spans="1:3" ht="29.1" customHeight="1" x14ac:dyDescent="0.25">
      <c r="A93" s="48" t="s">
        <v>225</v>
      </c>
      <c r="B93" s="3" t="s">
        <v>155</v>
      </c>
    </row>
    <row r="94" spans="1:3" ht="29.1" customHeight="1" x14ac:dyDescent="0.25">
      <c r="A94" s="48" t="s">
        <v>226</v>
      </c>
      <c r="B94" s="3" t="s">
        <v>155</v>
      </c>
    </row>
    <row r="95" spans="1:3" ht="29.1" customHeight="1" x14ac:dyDescent="0.25">
      <c r="A95" s="48" t="s">
        <v>227</v>
      </c>
      <c r="B95" s="3" t="s">
        <v>155</v>
      </c>
    </row>
    <row r="96" spans="1:3" x14ac:dyDescent="0.25">
      <c r="A96" s="48" t="s">
        <v>228</v>
      </c>
      <c r="B96" s="3" t="s">
        <v>155</v>
      </c>
    </row>
    <row r="97" spans="1:4" x14ac:dyDescent="0.25">
      <c r="A97" s="48" t="s">
        <v>229</v>
      </c>
      <c r="B97" s="3" t="s">
        <v>155</v>
      </c>
    </row>
    <row r="99" spans="1:4" ht="69.95" customHeight="1" x14ac:dyDescent="0.25">
      <c r="A99" s="120" t="s">
        <v>230</v>
      </c>
      <c r="B99" s="120" t="s">
        <v>231</v>
      </c>
      <c r="C99" s="120" t="s">
        <v>3</v>
      </c>
      <c r="D99" s="120" t="s">
        <v>4</v>
      </c>
    </row>
    <row r="100" spans="1:4" ht="69.95" customHeight="1" x14ac:dyDescent="0.25">
      <c r="A100" s="120" t="s">
        <v>978</v>
      </c>
      <c r="B100" s="120"/>
      <c r="C100" s="120" t="s">
        <v>34</v>
      </c>
      <c r="D10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5"/>
  <sheetViews>
    <sheetView showGridLines="0" workbookViewId="0">
      <pane ySplit="6" topLeftCell="A48" activePane="bottomLeft" state="frozen"/>
      <selection activeCell="B70" sqref="B70"/>
      <selection pane="bottomLeft" activeCell="A48" sqref="A48"/>
    </sheetView>
  </sheetViews>
  <sheetFormatPr defaultRowHeight="15" x14ac:dyDescent="0.25"/>
  <cols>
    <col min="1" max="1" width="66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71093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979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980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30134</v>
      </c>
      <c r="E10" s="15">
        <v>220.45</v>
      </c>
      <c r="F10" s="16">
        <v>0.18959999999999999</v>
      </c>
      <c r="G10" s="16"/>
    </row>
    <row r="11" spans="1:8" x14ac:dyDescent="0.25">
      <c r="A11" s="13" t="s">
        <v>264</v>
      </c>
      <c r="B11" s="31" t="s">
        <v>265</v>
      </c>
      <c r="C11" s="31" t="s">
        <v>260</v>
      </c>
      <c r="D11" s="14">
        <v>13570</v>
      </c>
      <c r="E11" s="15">
        <v>163.63999999999999</v>
      </c>
      <c r="F11" s="16">
        <v>0.14080000000000001</v>
      </c>
      <c r="G11" s="16"/>
    </row>
    <row r="12" spans="1:8" x14ac:dyDescent="0.25">
      <c r="A12" s="13" t="s">
        <v>312</v>
      </c>
      <c r="B12" s="31" t="s">
        <v>313</v>
      </c>
      <c r="C12" s="31" t="s">
        <v>260</v>
      </c>
      <c r="D12" s="14">
        <v>10005</v>
      </c>
      <c r="E12" s="15">
        <v>116.19</v>
      </c>
      <c r="F12" s="16">
        <v>9.9900000000000003E-2</v>
      </c>
      <c r="G12" s="16"/>
    </row>
    <row r="13" spans="1:8" x14ac:dyDescent="0.25">
      <c r="A13" s="13" t="s">
        <v>269</v>
      </c>
      <c r="B13" s="31" t="s">
        <v>270</v>
      </c>
      <c r="C13" s="31" t="s">
        <v>260</v>
      </c>
      <c r="D13" s="14">
        <v>11766</v>
      </c>
      <c r="E13" s="15">
        <v>115.24</v>
      </c>
      <c r="F13" s="16">
        <v>9.9099999999999994E-2</v>
      </c>
      <c r="G13" s="16"/>
    </row>
    <row r="14" spans="1:8" x14ac:dyDescent="0.25">
      <c r="A14" s="13" t="s">
        <v>327</v>
      </c>
      <c r="B14" s="31" t="s">
        <v>328</v>
      </c>
      <c r="C14" s="31" t="s">
        <v>260</v>
      </c>
      <c r="D14" s="14">
        <v>31990</v>
      </c>
      <c r="E14" s="15">
        <v>113.05</v>
      </c>
      <c r="F14" s="16">
        <v>9.7199999999999995E-2</v>
      </c>
      <c r="G14" s="16"/>
    </row>
    <row r="15" spans="1:8" x14ac:dyDescent="0.25">
      <c r="A15" s="13" t="s">
        <v>360</v>
      </c>
      <c r="B15" s="31" t="s">
        <v>361</v>
      </c>
      <c r="C15" s="31" t="s">
        <v>260</v>
      </c>
      <c r="D15" s="14">
        <v>27693</v>
      </c>
      <c r="E15" s="15">
        <v>71.84</v>
      </c>
      <c r="F15" s="16">
        <v>6.1800000000000001E-2</v>
      </c>
      <c r="G15" s="16"/>
    </row>
    <row r="16" spans="1:8" x14ac:dyDescent="0.25">
      <c r="A16" s="13" t="s">
        <v>981</v>
      </c>
      <c r="B16" s="31" t="s">
        <v>982</v>
      </c>
      <c r="C16" s="31" t="s">
        <v>260</v>
      </c>
      <c r="D16" s="14">
        <v>7413</v>
      </c>
      <c r="E16" s="15">
        <v>55.78</v>
      </c>
      <c r="F16" s="16">
        <v>4.8000000000000001E-2</v>
      </c>
      <c r="G16" s="16"/>
    </row>
    <row r="17" spans="1:7" x14ac:dyDescent="0.25">
      <c r="A17" s="13" t="s">
        <v>860</v>
      </c>
      <c r="B17" s="31" t="s">
        <v>861</v>
      </c>
      <c r="C17" s="31" t="s">
        <v>260</v>
      </c>
      <c r="D17" s="14">
        <v>6203</v>
      </c>
      <c r="E17" s="15">
        <v>52.27</v>
      </c>
      <c r="F17" s="16">
        <v>4.4999999999999998E-2</v>
      </c>
      <c r="G17" s="16"/>
    </row>
    <row r="18" spans="1:7" x14ac:dyDescent="0.25">
      <c r="A18" s="13" t="s">
        <v>417</v>
      </c>
      <c r="B18" s="31" t="s">
        <v>418</v>
      </c>
      <c r="C18" s="31" t="s">
        <v>260</v>
      </c>
      <c r="D18" s="14">
        <v>20914</v>
      </c>
      <c r="E18" s="15">
        <v>51.78</v>
      </c>
      <c r="F18" s="16">
        <v>4.4499999999999998E-2</v>
      </c>
      <c r="G18" s="16"/>
    </row>
    <row r="19" spans="1:7" x14ac:dyDescent="0.25">
      <c r="A19" s="13" t="s">
        <v>409</v>
      </c>
      <c r="B19" s="31" t="s">
        <v>410</v>
      </c>
      <c r="C19" s="31" t="s">
        <v>260</v>
      </c>
      <c r="D19" s="14">
        <v>38288</v>
      </c>
      <c r="E19" s="15">
        <v>47.27</v>
      </c>
      <c r="F19" s="16">
        <v>4.07E-2</v>
      </c>
      <c r="G19" s="16"/>
    </row>
    <row r="20" spans="1:7" x14ac:dyDescent="0.25">
      <c r="A20" s="13" t="s">
        <v>492</v>
      </c>
      <c r="B20" s="31" t="s">
        <v>493</v>
      </c>
      <c r="C20" s="31" t="s">
        <v>260</v>
      </c>
      <c r="D20" s="14">
        <v>75099</v>
      </c>
      <c r="E20" s="15">
        <v>44.2</v>
      </c>
      <c r="F20" s="16">
        <v>3.7999999999999999E-2</v>
      </c>
      <c r="G20" s="16"/>
    </row>
    <row r="21" spans="1:7" x14ac:dyDescent="0.25">
      <c r="A21" s="13" t="s">
        <v>983</v>
      </c>
      <c r="B21" s="31" t="s">
        <v>984</v>
      </c>
      <c r="C21" s="31" t="s">
        <v>260</v>
      </c>
      <c r="D21" s="14">
        <v>39110</v>
      </c>
      <c r="E21" s="15">
        <v>39.33</v>
      </c>
      <c r="F21" s="16">
        <v>3.3799999999999997E-2</v>
      </c>
      <c r="G21" s="16"/>
    </row>
    <row r="22" spans="1:7" x14ac:dyDescent="0.25">
      <c r="A22" s="13" t="s">
        <v>985</v>
      </c>
      <c r="B22" s="31" t="s">
        <v>986</v>
      </c>
      <c r="C22" s="31" t="s">
        <v>260</v>
      </c>
      <c r="D22" s="14">
        <v>21654</v>
      </c>
      <c r="E22" s="15">
        <v>35.56</v>
      </c>
      <c r="F22" s="16">
        <v>3.0599999999999999E-2</v>
      </c>
      <c r="G22" s="16"/>
    </row>
    <row r="23" spans="1:7" x14ac:dyDescent="0.25">
      <c r="A23" s="13" t="s">
        <v>987</v>
      </c>
      <c r="B23" s="31" t="s">
        <v>988</v>
      </c>
      <c r="C23" s="31" t="s">
        <v>260</v>
      </c>
      <c r="D23" s="14">
        <v>199749</v>
      </c>
      <c r="E23" s="15">
        <v>34.46</v>
      </c>
      <c r="F23" s="16">
        <v>2.9600000000000001E-2</v>
      </c>
      <c r="G23" s="16"/>
    </row>
    <row r="24" spans="1:7" x14ac:dyDescent="0.25">
      <c r="A24" s="17" t="s">
        <v>189</v>
      </c>
      <c r="B24" s="32"/>
      <c r="C24" s="32"/>
      <c r="D24" s="18"/>
      <c r="E24" s="37">
        <v>1161.06</v>
      </c>
      <c r="F24" s="38">
        <v>0.99860000000000004</v>
      </c>
      <c r="G24" s="21"/>
    </row>
    <row r="25" spans="1:7" x14ac:dyDescent="0.25">
      <c r="A25" s="17" t="s">
        <v>481</v>
      </c>
      <c r="B25" s="31"/>
      <c r="C25" s="31"/>
      <c r="D25" s="14"/>
      <c r="E25" s="15"/>
      <c r="F25" s="16"/>
      <c r="G25" s="16"/>
    </row>
    <row r="26" spans="1:7" x14ac:dyDescent="0.25">
      <c r="A26" s="17" t="s">
        <v>189</v>
      </c>
      <c r="B26" s="31"/>
      <c r="C26" s="31"/>
      <c r="D26" s="14"/>
      <c r="E26" s="39" t="s">
        <v>155</v>
      </c>
      <c r="F26" s="40" t="s">
        <v>155</v>
      </c>
      <c r="G26" s="16"/>
    </row>
    <row r="27" spans="1:7" x14ac:dyDescent="0.25">
      <c r="A27" s="24" t="s">
        <v>192</v>
      </c>
      <c r="B27" s="33"/>
      <c r="C27" s="33"/>
      <c r="D27" s="25"/>
      <c r="E27" s="28">
        <v>1161.06</v>
      </c>
      <c r="F27" s="29">
        <v>0.99860000000000004</v>
      </c>
      <c r="G27" s="21"/>
    </row>
    <row r="28" spans="1:7" x14ac:dyDescent="0.25">
      <c r="A28" s="13"/>
      <c r="B28" s="31"/>
      <c r="C28" s="31"/>
      <c r="D28" s="14"/>
      <c r="E28" s="15"/>
      <c r="F28" s="16"/>
      <c r="G28" s="16"/>
    </row>
    <row r="29" spans="1:7" x14ac:dyDescent="0.25">
      <c r="A29" s="13" t="s">
        <v>195</v>
      </c>
      <c r="B29" s="31"/>
      <c r="C29" s="31"/>
      <c r="D29" s="14"/>
      <c r="E29" s="15">
        <v>0</v>
      </c>
      <c r="F29" s="60" t="s">
        <v>197</v>
      </c>
      <c r="G29" s="16"/>
    </row>
    <row r="30" spans="1:7" x14ac:dyDescent="0.25">
      <c r="A30" s="13" t="s">
        <v>196</v>
      </c>
      <c r="B30" s="31"/>
      <c r="C30" s="31"/>
      <c r="D30" s="14"/>
      <c r="E30" s="15">
        <v>1.46</v>
      </c>
      <c r="F30" s="16">
        <v>1.4E-3</v>
      </c>
      <c r="G30" s="16"/>
    </row>
    <row r="31" spans="1:7" x14ac:dyDescent="0.25">
      <c r="A31" s="26" t="s">
        <v>198</v>
      </c>
      <c r="B31" s="34"/>
      <c r="C31" s="34"/>
      <c r="D31" s="27"/>
      <c r="E31" s="28">
        <v>1162.52</v>
      </c>
      <c r="F31" s="29">
        <v>1</v>
      </c>
      <c r="G31" s="29"/>
    </row>
    <row r="33" spans="1:3" x14ac:dyDescent="0.25">
      <c r="A33" s="74" t="s">
        <v>200</v>
      </c>
    </row>
    <row r="36" spans="1:3" x14ac:dyDescent="0.25">
      <c r="A36" s="1" t="s">
        <v>211</v>
      </c>
    </row>
    <row r="37" spans="1:3" x14ac:dyDescent="0.25">
      <c r="A37" s="48" t="s">
        <v>212</v>
      </c>
      <c r="B37" s="3" t="s">
        <v>155</v>
      </c>
    </row>
    <row r="38" spans="1:3" x14ac:dyDescent="0.25">
      <c r="A38" t="s">
        <v>213</v>
      </c>
    </row>
    <row r="39" spans="1:3" x14ac:dyDescent="0.25">
      <c r="A39" t="s">
        <v>989</v>
      </c>
      <c r="B39" t="s">
        <v>215</v>
      </c>
      <c r="C39" t="s">
        <v>215</v>
      </c>
    </row>
    <row r="40" spans="1:3" x14ac:dyDescent="0.25">
      <c r="B40" s="49">
        <v>45930</v>
      </c>
      <c r="C40" s="49">
        <v>46112</v>
      </c>
    </row>
    <row r="41" spans="1:3" x14ac:dyDescent="0.25">
      <c r="A41" t="s">
        <v>218</v>
      </c>
      <c r="B41">
        <v>54.979300000000002</v>
      </c>
      <c r="C41">
        <v>50.512300000000003</v>
      </c>
    </row>
    <row r="43" spans="1:3" x14ac:dyDescent="0.25">
      <c r="A43" t="s">
        <v>220</v>
      </c>
      <c r="B43" s="3" t="s">
        <v>155</v>
      </c>
    </row>
    <row r="44" spans="1:3" x14ac:dyDescent="0.25">
      <c r="A44" t="s">
        <v>221</v>
      </c>
      <c r="B44" s="3" t="s">
        <v>155</v>
      </c>
    </row>
    <row r="45" spans="1:3" x14ac:dyDescent="0.25">
      <c r="A45" s="48" t="s">
        <v>222</v>
      </c>
      <c r="B45" s="3" t="s">
        <v>155</v>
      </c>
    </row>
    <row r="46" spans="1:3" x14ac:dyDescent="0.25">
      <c r="A46" s="48" t="s">
        <v>223</v>
      </c>
      <c r="B46" s="3" t="s">
        <v>155</v>
      </c>
    </row>
    <row r="47" spans="1:3" x14ac:dyDescent="0.25">
      <c r="A47" t="s">
        <v>484</v>
      </c>
      <c r="B47" s="50">
        <v>1.2249000000000001</v>
      </c>
    </row>
    <row r="48" spans="1:3" ht="29.1" customHeight="1" x14ac:dyDescent="0.25">
      <c r="A48" s="48" t="s">
        <v>225</v>
      </c>
      <c r="B48" s="3" t="s">
        <v>155</v>
      </c>
    </row>
    <row r="49" spans="1:4" ht="29.1" customHeight="1" x14ac:dyDescent="0.25">
      <c r="A49" s="48" t="s">
        <v>226</v>
      </c>
      <c r="B49" s="3" t="s">
        <v>155</v>
      </c>
    </row>
    <row r="50" spans="1:4" ht="29.1" customHeight="1" x14ac:dyDescent="0.25">
      <c r="A50" s="48" t="s">
        <v>227</v>
      </c>
      <c r="B50">
        <v>708.52</v>
      </c>
    </row>
    <row r="51" spans="1:4" x14ac:dyDescent="0.25">
      <c r="A51" s="48" t="s">
        <v>228</v>
      </c>
      <c r="B51" s="3" t="s">
        <v>155</v>
      </c>
    </row>
    <row r="52" spans="1:4" x14ac:dyDescent="0.25">
      <c r="A52" s="48" t="s">
        <v>229</v>
      </c>
      <c r="B52" s="3" t="s">
        <v>155</v>
      </c>
    </row>
    <row r="54" spans="1:4" ht="69.95" customHeight="1" x14ac:dyDescent="0.25">
      <c r="A54" s="120" t="s">
        <v>230</v>
      </c>
      <c r="B54" s="120" t="s">
        <v>231</v>
      </c>
      <c r="C54" s="120" t="s">
        <v>3</v>
      </c>
      <c r="D54" s="120" t="s">
        <v>4</v>
      </c>
    </row>
    <row r="55" spans="1:4" ht="69.95" customHeight="1" x14ac:dyDescent="0.25">
      <c r="A55" s="120" t="s">
        <v>990</v>
      </c>
      <c r="B55" s="120"/>
      <c r="C55" s="120" t="s">
        <v>36</v>
      </c>
      <c r="D55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0"/>
  <sheetViews>
    <sheetView showGridLines="0" workbookViewId="0">
      <pane ySplit="6" topLeftCell="A34" activePane="bottomLeft" state="frozen"/>
      <selection activeCell="B70" sqref="B70"/>
      <selection pane="bottomLeft" activeCell="A43" sqref="A43"/>
    </sheetView>
  </sheetViews>
  <sheetFormatPr defaultRowHeight="15" x14ac:dyDescent="0.25"/>
  <cols>
    <col min="1" max="1" width="62.28515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991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992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3"/>
      <c r="B9" s="31"/>
      <c r="C9" s="31"/>
      <c r="D9" s="14"/>
      <c r="E9" s="15"/>
      <c r="F9" s="16"/>
      <c r="G9" s="16"/>
    </row>
    <row r="10" spans="1:8" x14ac:dyDescent="0.25">
      <c r="A10" s="17" t="s">
        <v>891</v>
      </c>
      <c r="B10" s="31"/>
      <c r="C10" s="31"/>
      <c r="D10" s="14"/>
      <c r="E10" s="15"/>
      <c r="F10" s="16"/>
      <c r="G10" s="16"/>
    </row>
    <row r="11" spans="1:8" x14ac:dyDescent="0.25">
      <c r="A11" s="13" t="s">
        <v>993</v>
      </c>
      <c r="B11" s="31" t="s">
        <v>994</v>
      </c>
      <c r="C11" s="31"/>
      <c r="D11" s="14">
        <v>1575311</v>
      </c>
      <c r="E11" s="15">
        <v>2303.89</v>
      </c>
      <c r="F11" s="16">
        <v>0.98699999999999999</v>
      </c>
      <c r="G11" s="16"/>
    </row>
    <row r="12" spans="1:8" x14ac:dyDescent="0.25">
      <c r="A12" s="17" t="s">
        <v>189</v>
      </c>
      <c r="B12" s="32"/>
      <c r="C12" s="32"/>
      <c r="D12" s="18"/>
      <c r="E12" s="19">
        <v>2303.89</v>
      </c>
      <c r="F12" s="20">
        <v>0.98699999999999999</v>
      </c>
      <c r="G12" s="21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24" t="s">
        <v>192</v>
      </c>
      <c r="B14" s="33"/>
      <c r="C14" s="33"/>
      <c r="D14" s="25"/>
      <c r="E14" s="19">
        <v>2303.89</v>
      </c>
      <c r="F14" s="20">
        <v>0.98699999999999999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71.97</v>
      </c>
      <c r="F17" s="16">
        <v>3.0800000000000001E-2</v>
      </c>
      <c r="G17" s="16">
        <v>5.2232000000000001E-2</v>
      </c>
    </row>
    <row r="18" spans="1:7" x14ac:dyDescent="0.25">
      <c r="A18" s="17" t="s">
        <v>189</v>
      </c>
      <c r="B18" s="32"/>
      <c r="C18" s="32"/>
      <c r="D18" s="18"/>
      <c r="E18" s="19">
        <v>71.97</v>
      </c>
      <c r="F18" s="20">
        <v>3.0800000000000001E-2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71.97</v>
      </c>
      <c r="F20" s="20">
        <v>3.0800000000000001E-2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2.0597799999999999E-2</v>
      </c>
      <c r="F21" s="60" t="s">
        <v>197</v>
      </c>
      <c r="G21" s="16"/>
    </row>
    <row r="22" spans="1:7" x14ac:dyDescent="0.25">
      <c r="A22" s="13" t="s">
        <v>196</v>
      </c>
      <c r="B22" s="31"/>
      <c r="C22" s="31"/>
      <c r="D22" s="14"/>
      <c r="E22" s="35">
        <v>-41.740597800000003</v>
      </c>
      <c r="F22" s="36">
        <v>-1.7808000000000001E-2</v>
      </c>
      <c r="G22" s="16">
        <v>5.2231E-2</v>
      </c>
    </row>
    <row r="23" spans="1:7" x14ac:dyDescent="0.25">
      <c r="A23" s="26" t="s">
        <v>198</v>
      </c>
      <c r="B23" s="34"/>
      <c r="C23" s="34"/>
      <c r="D23" s="27"/>
      <c r="E23" s="28">
        <v>2334.14</v>
      </c>
      <c r="F23" s="29">
        <v>1</v>
      </c>
      <c r="G23" s="29"/>
    </row>
    <row r="25" spans="1:7" x14ac:dyDescent="0.25">
      <c r="A25" s="74" t="s">
        <v>200</v>
      </c>
    </row>
    <row r="28" spans="1:7" x14ac:dyDescent="0.25">
      <c r="A28" s="1" t="s">
        <v>211</v>
      </c>
    </row>
    <row r="29" spans="1:7" x14ac:dyDescent="0.25">
      <c r="A29" s="48" t="s">
        <v>212</v>
      </c>
      <c r="B29" s="3" t="s">
        <v>155</v>
      </c>
    </row>
    <row r="30" spans="1:7" x14ac:dyDescent="0.25">
      <c r="A30" t="s">
        <v>213</v>
      </c>
    </row>
    <row r="31" spans="1:7" x14ac:dyDescent="0.25">
      <c r="A31" t="s">
        <v>214</v>
      </c>
      <c r="B31" t="s">
        <v>215</v>
      </c>
      <c r="C31" t="s">
        <v>215</v>
      </c>
    </row>
    <row r="32" spans="1:7" x14ac:dyDescent="0.25">
      <c r="B32" s="49">
        <v>45930</v>
      </c>
      <c r="C32" s="49">
        <v>46112</v>
      </c>
    </row>
    <row r="33" spans="1:3" x14ac:dyDescent="0.25">
      <c r="A33" t="s">
        <v>216</v>
      </c>
      <c r="B33" s="3" t="s">
        <v>799</v>
      </c>
      <c r="C33">
        <v>9.0828000000000007</v>
      </c>
    </row>
    <row r="34" spans="1:3" x14ac:dyDescent="0.25">
      <c r="A34" t="s">
        <v>218</v>
      </c>
      <c r="B34" s="3" t="s">
        <v>799</v>
      </c>
      <c r="C34">
        <v>9.0792999999999999</v>
      </c>
    </row>
    <row r="36" spans="1:3" x14ac:dyDescent="0.25">
      <c r="A36" s="56" t="s">
        <v>800</v>
      </c>
    </row>
    <row r="38" spans="1:3" x14ac:dyDescent="0.25">
      <c r="A38" t="s">
        <v>220</v>
      </c>
      <c r="B38" s="3" t="s">
        <v>155</v>
      </c>
    </row>
    <row r="39" spans="1:3" x14ac:dyDescent="0.25">
      <c r="A39" t="s">
        <v>221</v>
      </c>
      <c r="B39" s="3" t="s">
        <v>155</v>
      </c>
    </row>
    <row r="40" spans="1:3" ht="30" x14ac:dyDescent="0.25">
      <c r="A40" s="48" t="s">
        <v>222</v>
      </c>
      <c r="B40" s="3" t="s">
        <v>155</v>
      </c>
    </row>
    <row r="41" spans="1:3" x14ac:dyDescent="0.25">
      <c r="A41" s="48" t="s">
        <v>223</v>
      </c>
      <c r="B41" s="3" t="s">
        <v>155</v>
      </c>
    </row>
    <row r="42" spans="1:3" x14ac:dyDescent="0.25">
      <c r="A42" t="s">
        <v>484</v>
      </c>
      <c r="B42" s="63">
        <v>0</v>
      </c>
    </row>
    <row r="43" spans="1:3" ht="29.1" customHeight="1" x14ac:dyDescent="0.25">
      <c r="A43" s="48" t="s">
        <v>591</v>
      </c>
      <c r="B43" s="3" t="s">
        <v>155</v>
      </c>
    </row>
    <row r="44" spans="1:3" ht="29.1" customHeight="1" x14ac:dyDescent="0.25">
      <c r="A44" s="48" t="s">
        <v>592</v>
      </c>
      <c r="B44" s="3" t="s">
        <v>155</v>
      </c>
    </row>
    <row r="45" spans="1:3" ht="29.1" customHeight="1" x14ac:dyDescent="0.25">
      <c r="A45" s="48" t="s">
        <v>593</v>
      </c>
      <c r="B45" s="3" t="s">
        <v>155</v>
      </c>
    </row>
    <row r="46" spans="1:3" x14ac:dyDescent="0.25">
      <c r="A46" s="48" t="s">
        <v>594</v>
      </c>
      <c r="B46" s="3" t="s">
        <v>155</v>
      </c>
    </row>
    <row r="47" spans="1:3" x14ac:dyDescent="0.25">
      <c r="A47" s="48" t="s">
        <v>595</v>
      </c>
      <c r="B47" s="3" t="s">
        <v>155</v>
      </c>
    </row>
    <row r="49" spans="1:4" ht="69.95" customHeight="1" x14ac:dyDescent="0.25">
      <c r="A49" s="120" t="s">
        <v>230</v>
      </c>
      <c r="B49" s="120" t="s">
        <v>231</v>
      </c>
      <c r="C49" s="120" t="s">
        <v>3</v>
      </c>
      <c r="D49" s="120" t="s">
        <v>4</v>
      </c>
    </row>
    <row r="50" spans="1:4" ht="69.95" customHeight="1" x14ac:dyDescent="0.25">
      <c r="A50" s="120" t="s">
        <v>995</v>
      </c>
      <c r="B50" s="120"/>
      <c r="C50" s="120" t="s">
        <v>38</v>
      </c>
      <c r="D5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0"/>
  <sheetViews>
    <sheetView showGridLines="0" workbookViewId="0">
      <pane ySplit="6" topLeftCell="A35" activePane="bottomLeft" state="frozen"/>
      <selection activeCell="B70" sqref="B70"/>
      <selection pane="bottomLeft" activeCell="A53" sqref="A53"/>
    </sheetView>
  </sheetViews>
  <sheetFormatPr defaultRowHeight="15" x14ac:dyDescent="0.25"/>
  <cols>
    <col min="1" max="1" width="66.42578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996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997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3"/>
      <c r="B9" s="31"/>
      <c r="C9" s="31"/>
      <c r="D9" s="14"/>
      <c r="E9" s="15"/>
      <c r="F9" s="16"/>
      <c r="G9" s="16"/>
    </row>
    <row r="10" spans="1:8" x14ac:dyDescent="0.25">
      <c r="A10" s="17" t="s">
        <v>891</v>
      </c>
      <c r="B10" s="31"/>
      <c r="C10" s="31"/>
      <c r="D10" s="14"/>
      <c r="E10" s="15"/>
      <c r="F10" s="16"/>
      <c r="G10" s="16"/>
    </row>
    <row r="11" spans="1:8" x14ac:dyDescent="0.25">
      <c r="A11" s="13" t="s">
        <v>998</v>
      </c>
      <c r="B11" s="31" t="s">
        <v>999</v>
      </c>
      <c r="C11" s="31"/>
      <c r="D11" s="14">
        <v>16996888</v>
      </c>
      <c r="E11" s="15">
        <v>213246.36</v>
      </c>
      <c r="F11" s="16">
        <v>0.99280000000000002</v>
      </c>
      <c r="G11" s="16"/>
    </row>
    <row r="12" spans="1:8" x14ac:dyDescent="0.25">
      <c r="A12" s="17" t="s">
        <v>189</v>
      </c>
      <c r="B12" s="32"/>
      <c r="C12" s="32"/>
      <c r="D12" s="18"/>
      <c r="E12" s="19">
        <v>213246.36</v>
      </c>
      <c r="F12" s="20">
        <v>0.99280000000000002</v>
      </c>
      <c r="G12" s="21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24" t="s">
        <v>192</v>
      </c>
      <c r="B14" s="33"/>
      <c r="C14" s="33"/>
      <c r="D14" s="25"/>
      <c r="E14" s="19">
        <v>213246.36</v>
      </c>
      <c r="F14" s="20">
        <v>0.99280000000000002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2138.9299999999998</v>
      </c>
      <c r="F17" s="16">
        <v>0.01</v>
      </c>
      <c r="G17" s="16">
        <v>6.0694999999999999E-2</v>
      </c>
    </row>
    <row r="18" spans="1:7" x14ac:dyDescent="0.25">
      <c r="A18" s="17" t="s">
        <v>189</v>
      </c>
      <c r="B18" s="32"/>
      <c r="C18" s="32"/>
      <c r="D18" s="18"/>
      <c r="E18" s="19">
        <v>2138.9299999999998</v>
      </c>
      <c r="F18" s="20">
        <v>0.01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2138.9299999999998</v>
      </c>
      <c r="F20" s="20">
        <v>0.01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0.7113564</v>
      </c>
      <c r="F21" s="60" t="s">
        <v>197</v>
      </c>
      <c r="G21" s="16"/>
    </row>
    <row r="22" spans="1:7" x14ac:dyDescent="0.25">
      <c r="A22" s="13" t="s">
        <v>196</v>
      </c>
      <c r="B22" s="31"/>
      <c r="C22" s="31"/>
      <c r="D22" s="14"/>
      <c r="E22" s="35">
        <v>-596.73135639999998</v>
      </c>
      <c r="F22" s="36">
        <v>-2.8029999999999999E-3</v>
      </c>
      <c r="G22" s="16">
        <v>6.0693999999999998E-2</v>
      </c>
    </row>
    <row r="23" spans="1:7" x14ac:dyDescent="0.25">
      <c r="A23" s="26" t="s">
        <v>198</v>
      </c>
      <c r="B23" s="34"/>
      <c r="C23" s="34"/>
      <c r="D23" s="27"/>
      <c r="E23" s="28">
        <v>214789.27</v>
      </c>
      <c r="F23" s="29">
        <v>1</v>
      </c>
      <c r="G23" s="29"/>
    </row>
    <row r="24" spans="1:7" x14ac:dyDescent="0.25">
      <c r="A24" s="1"/>
      <c r="B24" s="67"/>
      <c r="C24" s="67"/>
      <c r="D24" s="68"/>
      <c r="E24" s="69"/>
      <c r="F24" s="70"/>
      <c r="G24" s="70"/>
    </row>
    <row r="25" spans="1:7" x14ac:dyDescent="0.25">
      <c r="A25" s="74" t="s">
        <v>200</v>
      </c>
      <c r="B25" s="67"/>
      <c r="C25" s="67"/>
      <c r="D25" s="68"/>
      <c r="E25" s="69"/>
      <c r="F25" s="70"/>
      <c r="G25" s="70"/>
    </row>
    <row r="27" spans="1:7" x14ac:dyDescent="0.25">
      <c r="A27" t="s">
        <v>202</v>
      </c>
    </row>
    <row r="28" spans="1:7" x14ac:dyDescent="0.25">
      <c r="A28" s="61" t="s">
        <v>203</v>
      </c>
      <c r="B28" s="61" t="s">
        <v>1000</v>
      </c>
    </row>
    <row r="29" spans="1:7" ht="29.1" customHeight="1" x14ac:dyDescent="0.25">
      <c r="A29" s="61" t="s">
        <v>205</v>
      </c>
      <c r="B29" s="65" t="s">
        <v>1001</v>
      </c>
    </row>
    <row r="30" spans="1:7" x14ac:dyDescent="0.25">
      <c r="A30" s="61"/>
      <c r="B30" s="61"/>
    </row>
    <row r="31" spans="1:7" x14ac:dyDescent="0.25">
      <c r="A31" s="61" t="s">
        <v>207</v>
      </c>
      <c r="B31" s="62">
        <v>7.5133987898966943</v>
      </c>
    </row>
    <row r="32" spans="1:7" x14ac:dyDescent="0.25">
      <c r="A32" s="61"/>
      <c r="B32" s="61"/>
    </row>
    <row r="33" spans="1:3" x14ac:dyDescent="0.25">
      <c r="A33" s="61" t="s">
        <v>208</v>
      </c>
      <c r="B33" s="63">
        <v>5.3310000000000004</v>
      </c>
    </row>
    <row r="34" spans="1:3" x14ac:dyDescent="0.25">
      <c r="A34" s="61" t="s">
        <v>209</v>
      </c>
      <c r="B34" s="63">
        <v>6.6944190412900024</v>
      </c>
    </row>
    <row r="35" spans="1:3" x14ac:dyDescent="0.25">
      <c r="A35" s="61"/>
      <c r="B35" s="61"/>
    </row>
    <row r="36" spans="1:3" x14ac:dyDescent="0.25">
      <c r="A36" s="61" t="s">
        <v>210</v>
      </c>
      <c r="B36" s="64">
        <v>46112</v>
      </c>
    </row>
    <row r="38" spans="1:3" x14ac:dyDescent="0.25">
      <c r="A38" s="1" t="s">
        <v>211</v>
      </c>
    </row>
    <row r="39" spans="1:3" x14ac:dyDescent="0.25">
      <c r="A39" s="48" t="s">
        <v>212</v>
      </c>
      <c r="B39" s="3" t="s">
        <v>155</v>
      </c>
    </row>
    <row r="40" spans="1:3" x14ac:dyDescent="0.25">
      <c r="A40" t="s">
        <v>213</v>
      </c>
    </row>
    <row r="41" spans="1:3" x14ac:dyDescent="0.25">
      <c r="A41" t="s">
        <v>214</v>
      </c>
      <c r="B41" t="s">
        <v>215</v>
      </c>
      <c r="C41" t="s">
        <v>215</v>
      </c>
    </row>
    <row r="42" spans="1:3" x14ac:dyDescent="0.25">
      <c r="B42" s="49">
        <v>45930</v>
      </c>
      <c r="C42" s="49">
        <v>46112</v>
      </c>
    </row>
    <row r="43" spans="1:3" x14ac:dyDescent="0.25">
      <c r="A43" t="s">
        <v>216</v>
      </c>
      <c r="B43">
        <v>12.5731</v>
      </c>
      <c r="C43">
        <v>12.56</v>
      </c>
    </row>
    <row r="44" spans="1:3" x14ac:dyDescent="0.25">
      <c r="A44" t="s">
        <v>217</v>
      </c>
      <c r="B44">
        <v>12.5731</v>
      </c>
      <c r="C44">
        <v>12.56</v>
      </c>
    </row>
    <row r="45" spans="1:3" x14ac:dyDescent="0.25">
      <c r="A45" t="s">
        <v>218</v>
      </c>
      <c r="B45">
        <v>12.5731</v>
      </c>
      <c r="C45">
        <v>12.56</v>
      </c>
    </row>
    <row r="46" spans="1:3" x14ac:dyDescent="0.25">
      <c r="A46" t="s">
        <v>219</v>
      </c>
      <c r="B46">
        <v>12.5731</v>
      </c>
      <c r="C46">
        <v>12.56</v>
      </c>
    </row>
    <row r="48" spans="1:3" x14ac:dyDescent="0.25">
      <c r="A48" t="s">
        <v>220</v>
      </c>
      <c r="B48" s="3" t="s">
        <v>155</v>
      </c>
    </row>
    <row r="49" spans="1:4" x14ac:dyDescent="0.25">
      <c r="A49" t="s">
        <v>221</v>
      </c>
      <c r="B49" s="3" t="s">
        <v>155</v>
      </c>
    </row>
    <row r="50" spans="1:4" x14ac:dyDescent="0.25">
      <c r="A50" s="48" t="s">
        <v>222</v>
      </c>
      <c r="B50" s="3" t="s">
        <v>155</v>
      </c>
    </row>
    <row r="51" spans="1:4" x14ac:dyDescent="0.25">
      <c r="A51" s="48" t="s">
        <v>223</v>
      </c>
      <c r="B51" s="3" t="s">
        <v>155</v>
      </c>
    </row>
    <row r="52" spans="1:4" x14ac:dyDescent="0.25">
      <c r="A52" t="s">
        <v>224</v>
      </c>
      <c r="B52" s="50">
        <f>B34</f>
        <v>6.6944190412900024</v>
      </c>
    </row>
    <row r="53" spans="1:4" ht="29.1" customHeight="1" x14ac:dyDescent="0.25">
      <c r="A53" s="48" t="s">
        <v>225</v>
      </c>
      <c r="B53" s="3" t="s">
        <v>155</v>
      </c>
    </row>
    <row r="54" spans="1:4" ht="29.1" customHeight="1" x14ac:dyDescent="0.25">
      <c r="A54" s="48" t="s">
        <v>226</v>
      </c>
      <c r="B54" s="3" t="s">
        <v>155</v>
      </c>
    </row>
    <row r="55" spans="1:4" ht="29.1" customHeight="1" x14ac:dyDescent="0.25">
      <c r="A55" s="48" t="s">
        <v>227</v>
      </c>
      <c r="B55" s="3" t="s">
        <v>155</v>
      </c>
    </row>
    <row r="56" spans="1:4" x14ac:dyDescent="0.25">
      <c r="A56" s="48" t="s">
        <v>228</v>
      </c>
      <c r="B56" s="3" t="s">
        <v>155</v>
      </c>
    </row>
    <row r="57" spans="1:4" x14ac:dyDescent="0.25">
      <c r="A57" s="48" t="s">
        <v>229</v>
      </c>
      <c r="B57" s="3" t="s">
        <v>155</v>
      </c>
    </row>
    <row r="59" spans="1:4" ht="69.95" customHeight="1" x14ac:dyDescent="0.25">
      <c r="A59" s="120" t="s">
        <v>230</v>
      </c>
      <c r="B59" s="120" t="s">
        <v>231</v>
      </c>
      <c r="C59" s="120" t="s">
        <v>3</v>
      </c>
      <c r="D59" s="120" t="s">
        <v>4</v>
      </c>
    </row>
    <row r="60" spans="1:4" ht="69.95" customHeight="1" x14ac:dyDescent="0.25">
      <c r="A60" s="120" t="s">
        <v>1002</v>
      </c>
      <c r="B60" s="120"/>
      <c r="C60" s="120" t="s">
        <v>23</v>
      </c>
      <c r="D6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10"/>
  <sheetViews>
    <sheetView showGridLines="0" workbookViewId="0">
      <pane ySplit="6" topLeftCell="A103" activePane="bottomLeft" state="frozen"/>
      <selection activeCell="B70" sqref="B70"/>
      <selection pane="bottomLeft" activeCell="A103" sqref="A103"/>
    </sheetView>
  </sheetViews>
  <sheetFormatPr defaultRowHeight="15" x14ac:dyDescent="0.25"/>
  <cols>
    <col min="1" max="1" width="61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1003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1004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7" t="s">
        <v>156</v>
      </c>
      <c r="B10" s="31"/>
      <c r="C10" s="31"/>
      <c r="D10" s="14"/>
      <c r="E10" s="15"/>
      <c r="F10" s="16"/>
      <c r="G10" s="16"/>
    </row>
    <row r="11" spans="1:8" x14ac:dyDescent="0.25">
      <c r="A11" s="17" t="s">
        <v>234</v>
      </c>
      <c r="B11" s="31"/>
      <c r="C11" s="31"/>
      <c r="D11" s="14"/>
      <c r="E11" s="15"/>
      <c r="F11" s="16"/>
      <c r="G11" s="16"/>
    </row>
    <row r="12" spans="1:8" x14ac:dyDescent="0.25">
      <c r="A12" s="17" t="s">
        <v>189</v>
      </c>
      <c r="B12" s="31"/>
      <c r="C12" s="31"/>
      <c r="D12" s="14"/>
      <c r="E12" s="22" t="s">
        <v>155</v>
      </c>
      <c r="F12" s="23" t="s">
        <v>155</v>
      </c>
      <c r="G12" s="16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17" t="s">
        <v>235</v>
      </c>
      <c r="B14" s="31"/>
      <c r="C14" s="31"/>
      <c r="D14" s="14"/>
      <c r="E14" s="15"/>
      <c r="F14" s="16"/>
      <c r="G14" s="16"/>
    </row>
    <row r="15" spans="1:8" x14ac:dyDescent="0.25">
      <c r="A15" s="13" t="s">
        <v>1005</v>
      </c>
      <c r="B15" s="31" t="s">
        <v>1006</v>
      </c>
      <c r="C15" s="31" t="s">
        <v>238</v>
      </c>
      <c r="D15" s="14">
        <v>2000000</v>
      </c>
      <c r="E15" s="15">
        <v>1898.49</v>
      </c>
      <c r="F15" s="16">
        <v>0.13600000000000001</v>
      </c>
      <c r="G15" s="16">
        <v>7.9064999999999996E-2</v>
      </c>
    </row>
    <row r="16" spans="1:8" x14ac:dyDescent="0.25">
      <c r="A16" s="13" t="s">
        <v>1007</v>
      </c>
      <c r="B16" s="31" t="s">
        <v>1008</v>
      </c>
      <c r="C16" s="31" t="s">
        <v>238</v>
      </c>
      <c r="D16" s="14">
        <v>1000000</v>
      </c>
      <c r="E16" s="15">
        <v>941.41</v>
      </c>
      <c r="F16" s="16">
        <v>6.7400000000000002E-2</v>
      </c>
      <c r="G16" s="16">
        <v>7.8974000000000003E-2</v>
      </c>
    </row>
    <row r="17" spans="1:7" x14ac:dyDescent="0.25">
      <c r="A17" s="17" t="s">
        <v>189</v>
      </c>
      <c r="B17" s="32"/>
      <c r="C17" s="32"/>
      <c r="D17" s="18"/>
      <c r="E17" s="19">
        <v>2839.9</v>
      </c>
      <c r="F17" s="20">
        <v>0.2034</v>
      </c>
      <c r="G17" s="21"/>
    </row>
    <row r="18" spans="1:7" x14ac:dyDescent="0.25">
      <c r="A18" s="13"/>
      <c r="B18" s="31"/>
      <c r="C18" s="31"/>
      <c r="D18" s="14"/>
      <c r="E18" s="15"/>
      <c r="F18" s="16"/>
      <c r="G18" s="16"/>
    </row>
    <row r="19" spans="1:7" x14ac:dyDescent="0.25">
      <c r="A19" s="17" t="s">
        <v>241</v>
      </c>
      <c r="B19" s="31"/>
      <c r="C19" s="31"/>
      <c r="D19" s="14"/>
      <c r="E19" s="15"/>
      <c r="F19" s="16"/>
      <c r="G19" s="16"/>
    </row>
    <row r="20" spans="1:7" x14ac:dyDescent="0.25">
      <c r="A20" s="13" t="s">
        <v>1009</v>
      </c>
      <c r="B20" s="31" t="s">
        <v>1010</v>
      </c>
      <c r="C20" s="31" t="s">
        <v>238</v>
      </c>
      <c r="D20" s="14">
        <v>1500000</v>
      </c>
      <c r="E20" s="15">
        <v>1472.24</v>
      </c>
      <c r="F20" s="16">
        <v>0.1055</v>
      </c>
      <c r="G20" s="16">
        <v>7.8824000000000005E-2</v>
      </c>
    </row>
    <row r="21" spans="1:7" x14ac:dyDescent="0.25">
      <c r="A21" s="13" t="s">
        <v>1011</v>
      </c>
      <c r="B21" s="31" t="s">
        <v>1012</v>
      </c>
      <c r="C21" s="31" t="s">
        <v>238</v>
      </c>
      <c r="D21" s="14">
        <v>594800</v>
      </c>
      <c r="E21" s="15">
        <v>589.79999999999995</v>
      </c>
      <c r="F21" s="16">
        <v>4.2299999999999997E-2</v>
      </c>
      <c r="G21" s="16">
        <v>7.7651999999999999E-2</v>
      </c>
    </row>
    <row r="22" spans="1:7" x14ac:dyDescent="0.25">
      <c r="A22" s="13" t="s">
        <v>1013</v>
      </c>
      <c r="B22" s="31" t="s">
        <v>1014</v>
      </c>
      <c r="C22" s="31" t="s">
        <v>238</v>
      </c>
      <c r="D22" s="14">
        <v>9100</v>
      </c>
      <c r="E22" s="15">
        <v>9.4499999999999993</v>
      </c>
      <c r="F22" s="16">
        <v>6.9999999999999999E-4</v>
      </c>
      <c r="G22" s="16">
        <v>7.0033999999999999E-2</v>
      </c>
    </row>
    <row r="23" spans="1:7" x14ac:dyDescent="0.25">
      <c r="A23" s="17" t="s">
        <v>189</v>
      </c>
      <c r="B23" s="32"/>
      <c r="C23" s="32"/>
      <c r="D23" s="18"/>
      <c r="E23" s="19">
        <v>2071.4899999999998</v>
      </c>
      <c r="F23" s="20">
        <v>0.14849999999999999</v>
      </c>
      <c r="G23" s="21"/>
    </row>
    <row r="24" spans="1:7" x14ac:dyDescent="0.25">
      <c r="A24" s="13"/>
      <c r="B24" s="31"/>
      <c r="C24" s="31"/>
      <c r="D24" s="14"/>
      <c r="E24" s="15"/>
      <c r="F24" s="16"/>
      <c r="G24" s="16"/>
    </row>
    <row r="25" spans="1:7" x14ac:dyDescent="0.25">
      <c r="A25" s="13"/>
      <c r="B25" s="31"/>
      <c r="C25" s="31"/>
      <c r="D25" s="14"/>
      <c r="E25" s="15"/>
      <c r="F25" s="16"/>
      <c r="G25" s="16"/>
    </row>
    <row r="26" spans="1:7" x14ac:dyDescent="0.25">
      <c r="A26" s="17" t="s">
        <v>190</v>
      </c>
      <c r="B26" s="31"/>
      <c r="C26" s="31"/>
      <c r="D26" s="14"/>
      <c r="E26" s="15"/>
      <c r="F26" s="16"/>
      <c r="G26" s="16"/>
    </row>
    <row r="27" spans="1:7" x14ac:dyDescent="0.25">
      <c r="A27" s="17" t="s">
        <v>189</v>
      </c>
      <c r="B27" s="31"/>
      <c r="C27" s="31"/>
      <c r="D27" s="14"/>
      <c r="E27" s="22" t="s">
        <v>155</v>
      </c>
      <c r="F27" s="23" t="s">
        <v>155</v>
      </c>
      <c r="G27" s="16"/>
    </row>
    <row r="28" spans="1:7" x14ac:dyDescent="0.25">
      <c r="A28" s="13"/>
      <c r="B28" s="31"/>
      <c r="C28" s="31"/>
      <c r="D28" s="14"/>
      <c r="E28" s="15"/>
      <c r="F28" s="16"/>
      <c r="G28" s="16"/>
    </row>
    <row r="29" spans="1:7" x14ac:dyDescent="0.25">
      <c r="A29" s="17" t="s">
        <v>191</v>
      </c>
      <c r="B29" s="31"/>
      <c r="C29" s="31"/>
      <c r="D29" s="14"/>
      <c r="E29" s="15"/>
      <c r="F29" s="16"/>
      <c r="G29" s="16"/>
    </row>
    <row r="30" spans="1:7" x14ac:dyDescent="0.25">
      <c r="A30" s="17" t="s">
        <v>189</v>
      </c>
      <c r="B30" s="31"/>
      <c r="C30" s="31"/>
      <c r="D30" s="14"/>
      <c r="E30" s="22" t="s">
        <v>155</v>
      </c>
      <c r="F30" s="23" t="s">
        <v>155</v>
      </c>
      <c r="G30" s="16"/>
    </row>
    <row r="31" spans="1:7" x14ac:dyDescent="0.25">
      <c r="A31" s="13"/>
      <c r="B31" s="31"/>
      <c r="C31" s="31"/>
      <c r="D31" s="14"/>
      <c r="E31" s="15"/>
      <c r="F31" s="16"/>
      <c r="G31" s="16"/>
    </row>
    <row r="32" spans="1:7" x14ac:dyDescent="0.25">
      <c r="A32" s="24" t="s">
        <v>192</v>
      </c>
      <c r="B32" s="33"/>
      <c r="C32" s="33"/>
      <c r="D32" s="25"/>
      <c r="E32" s="19">
        <v>4911.3900000000003</v>
      </c>
      <c r="F32" s="20">
        <v>0.35189999999999999</v>
      </c>
      <c r="G32" s="21"/>
    </row>
    <row r="33" spans="1:7" x14ac:dyDescent="0.25">
      <c r="A33" s="13"/>
      <c r="B33" s="31"/>
      <c r="C33" s="31"/>
      <c r="D33" s="14"/>
      <c r="E33" s="15"/>
      <c r="F33" s="16"/>
      <c r="G33" s="16"/>
    </row>
    <row r="34" spans="1:7" x14ac:dyDescent="0.25">
      <c r="A34" s="17" t="s">
        <v>599</v>
      </c>
      <c r="B34" s="31"/>
      <c r="C34" s="31"/>
      <c r="D34" s="14"/>
      <c r="E34" s="15"/>
      <c r="F34" s="16"/>
      <c r="G34" s="16"/>
    </row>
    <row r="35" spans="1:7" x14ac:dyDescent="0.25">
      <c r="A35" s="13"/>
      <c r="B35" s="31"/>
      <c r="C35" s="31"/>
      <c r="D35" s="14"/>
      <c r="E35" s="15"/>
      <c r="F35" s="16"/>
      <c r="G35" s="16"/>
    </row>
    <row r="36" spans="1:7" x14ac:dyDescent="0.25">
      <c r="A36" s="17" t="s">
        <v>600</v>
      </c>
      <c r="B36" s="31"/>
      <c r="C36" s="31"/>
      <c r="D36" s="14"/>
      <c r="E36" s="15"/>
      <c r="F36" s="16"/>
      <c r="G36" s="16"/>
    </row>
    <row r="37" spans="1:7" x14ac:dyDescent="0.25">
      <c r="A37" s="13" t="s">
        <v>1015</v>
      </c>
      <c r="B37" s="31" t="s">
        <v>1016</v>
      </c>
      <c r="C37" s="31" t="s">
        <v>238</v>
      </c>
      <c r="D37" s="14">
        <v>3000000</v>
      </c>
      <c r="E37" s="15">
        <v>2956.7</v>
      </c>
      <c r="F37" s="16">
        <v>0.21179999999999999</v>
      </c>
      <c r="G37" s="16">
        <v>5.3998999999999998E-2</v>
      </c>
    </row>
    <row r="38" spans="1:7" x14ac:dyDescent="0.25">
      <c r="A38" s="13" t="s">
        <v>1017</v>
      </c>
      <c r="B38" s="31" t="s">
        <v>1018</v>
      </c>
      <c r="C38" s="31" t="s">
        <v>238</v>
      </c>
      <c r="D38" s="14">
        <v>2000000</v>
      </c>
      <c r="E38" s="15">
        <v>1987.71</v>
      </c>
      <c r="F38" s="16">
        <v>0.1424</v>
      </c>
      <c r="G38" s="16">
        <v>5.2500999999999999E-2</v>
      </c>
    </row>
    <row r="39" spans="1:7" x14ac:dyDescent="0.25">
      <c r="A39" s="13" t="s">
        <v>1019</v>
      </c>
      <c r="B39" s="31" t="s">
        <v>1020</v>
      </c>
      <c r="C39" s="31" t="s">
        <v>238</v>
      </c>
      <c r="D39" s="14">
        <v>1500000</v>
      </c>
      <c r="E39" s="15">
        <v>1499.78</v>
      </c>
      <c r="F39" s="16">
        <v>0.1075</v>
      </c>
      <c r="G39" s="16">
        <v>5.3297999999999998E-2</v>
      </c>
    </row>
    <row r="40" spans="1:7" x14ac:dyDescent="0.25">
      <c r="A40" s="13" t="s">
        <v>836</v>
      </c>
      <c r="B40" s="31" t="s">
        <v>837</v>
      </c>
      <c r="C40" s="31" t="s">
        <v>238</v>
      </c>
      <c r="D40" s="14">
        <v>1000000</v>
      </c>
      <c r="E40" s="15">
        <v>995.85</v>
      </c>
      <c r="F40" s="16">
        <v>7.1300000000000002E-2</v>
      </c>
      <c r="G40" s="16">
        <v>5.2500999999999999E-2</v>
      </c>
    </row>
    <row r="41" spans="1:7" x14ac:dyDescent="0.25">
      <c r="A41" s="13" t="s">
        <v>1021</v>
      </c>
      <c r="B41" s="31" t="s">
        <v>1022</v>
      </c>
      <c r="C41" s="31" t="s">
        <v>238</v>
      </c>
      <c r="D41" s="14">
        <v>1000000</v>
      </c>
      <c r="E41" s="15">
        <v>994.75</v>
      </c>
      <c r="F41" s="16">
        <v>7.1300000000000002E-2</v>
      </c>
      <c r="G41" s="16">
        <v>5.3499999999999999E-2</v>
      </c>
    </row>
    <row r="42" spans="1:7" x14ac:dyDescent="0.25">
      <c r="A42" s="17" t="s">
        <v>189</v>
      </c>
      <c r="B42" s="32"/>
      <c r="C42" s="32"/>
      <c r="D42" s="18"/>
      <c r="E42" s="19">
        <v>8434.7900000000009</v>
      </c>
      <c r="F42" s="20">
        <v>0.60429999999999995</v>
      </c>
      <c r="G42" s="21"/>
    </row>
    <row r="43" spans="1:7" x14ac:dyDescent="0.25">
      <c r="A43" s="13"/>
      <c r="B43" s="31"/>
      <c r="C43" s="31"/>
      <c r="D43" s="14"/>
      <c r="E43" s="15"/>
      <c r="F43" s="16"/>
      <c r="G43" s="16"/>
    </row>
    <row r="44" spans="1:7" x14ac:dyDescent="0.25">
      <c r="A44" s="24" t="s">
        <v>192</v>
      </c>
      <c r="B44" s="33"/>
      <c r="C44" s="33"/>
      <c r="D44" s="25"/>
      <c r="E44" s="19">
        <v>8434.7900000000009</v>
      </c>
      <c r="F44" s="20">
        <v>0.60429999999999995</v>
      </c>
      <c r="G44" s="21"/>
    </row>
    <row r="45" spans="1:7" x14ac:dyDescent="0.25">
      <c r="A45" s="13"/>
      <c r="B45" s="31"/>
      <c r="C45" s="31"/>
      <c r="D45" s="14"/>
      <c r="E45" s="15"/>
      <c r="F45" s="16"/>
      <c r="G45" s="16"/>
    </row>
    <row r="46" spans="1:7" x14ac:dyDescent="0.25">
      <c r="A46" s="13"/>
      <c r="B46" s="31"/>
      <c r="C46" s="31"/>
      <c r="D46" s="14"/>
      <c r="E46" s="15"/>
      <c r="F46" s="16"/>
      <c r="G46" s="16"/>
    </row>
    <row r="47" spans="1:7" x14ac:dyDescent="0.25">
      <c r="A47" s="17" t="s">
        <v>193</v>
      </c>
      <c r="B47" s="31"/>
      <c r="C47" s="31"/>
      <c r="D47" s="14"/>
      <c r="E47" s="15"/>
      <c r="F47" s="16"/>
      <c r="G47" s="16"/>
    </row>
    <row r="48" spans="1:7" x14ac:dyDescent="0.25">
      <c r="A48" s="13" t="s">
        <v>194</v>
      </c>
      <c r="B48" s="31"/>
      <c r="C48" s="31"/>
      <c r="D48" s="14"/>
      <c r="E48" s="15">
        <v>694.65</v>
      </c>
      <c r="F48" s="16">
        <v>4.9799999999999997E-2</v>
      </c>
      <c r="G48" s="16">
        <v>6.0694999999999999E-2</v>
      </c>
    </row>
    <row r="49" spans="1:7" x14ac:dyDescent="0.25">
      <c r="A49" s="17" t="s">
        <v>189</v>
      </c>
      <c r="B49" s="32"/>
      <c r="C49" s="32"/>
      <c r="D49" s="18"/>
      <c r="E49" s="19">
        <v>694.65</v>
      </c>
      <c r="F49" s="20">
        <v>4.9799999999999997E-2</v>
      </c>
      <c r="G49" s="21"/>
    </row>
    <row r="50" spans="1:7" x14ac:dyDescent="0.25">
      <c r="A50" s="13"/>
      <c r="B50" s="31"/>
      <c r="C50" s="31"/>
      <c r="D50" s="14"/>
      <c r="E50" s="15"/>
      <c r="F50" s="16"/>
      <c r="G50" s="16"/>
    </row>
    <row r="51" spans="1:7" x14ac:dyDescent="0.25">
      <c r="A51" s="24" t="s">
        <v>192</v>
      </c>
      <c r="B51" s="33"/>
      <c r="C51" s="33"/>
      <c r="D51" s="25"/>
      <c r="E51" s="19">
        <v>694.65</v>
      </c>
      <c r="F51" s="20">
        <v>4.9799999999999997E-2</v>
      </c>
      <c r="G51" s="21"/>
    </row>
    <row r="52" spans="1:7" x14ac:dyDescent="0.25">
      <c r="A52" s="13" t="s">
        <v>195</v>
      </c>
      <c r="B52" s="31"/>
      <c r="C52" s="31"/>
      <c r="D52" s="14"/>
      <c r="E52" s="15">
        <v>94.242989499999993</v>
      </c>
      <c r="F52" s="16">
        <v>6.7520000000000002E-3</v>
      </c>
      <c r="G52" s="16"/>
    </row>
    <row r="53" spans="1:7" x14ac:dyDescent="0.25">
      <c r="A53" s="13" t="s">
        <v>196</v>
      </c>
      <c r="B53" s="31"/>
      <c r="C53" s="31"/>
      <c r="D53" s="14"/>
      <c r="E53" s="35">
        <v>-177.5429895</v>
      </c>
      <c r="F53" s="36">
        <v>-1.2751999999999999E-2</v>
      </c>
      <c r="G53" s="16">
        <v>6.0694999999999999E-2</v>
      </c>
    </row>
    <row r="54" spans="1:7" x14ac:dyDescent="0.25">
      <c r="A54" s="26" t="s">
        <v>198</v>
      </c>
      <c r="B54" s="34"/>
      <c r="C54" s="34"/>
      <c r="D54" s="27"/>
      <c r="E54" s="28">
        <v>13957.53</v>
      </c>
      <c r="F54" s="29">
        <v>1</v>
      </c>
      <c r="G54" s="29"/>
    </row>
    <row r="56" spans="1:7" x14ac:dyDescent="0.25">
      <c r="A56" s="1"/>
    </row>
    <row r="57" spans="1:7" x14ac:dyDescent="0.25">
      <c r="A57" t="s">
        <v>202</v>
      </c>
    </row>
    <row r="58" spans="1:7" ht="43.5" customHeight="1" x14ac:dyDescent="0.25">
      <c r="A58" s="61" t="s">
        <v>203</v>
      </c>
      <c r="B58" s="65" t="s">
        <v>1023</v>
      </c>
    </row>
    <row r="59" spans="1:7" x14ac:dyDescent="0.25">
      <c r="A59" s="61" t="s">
        <v>205</v>
      </c>
      <c r="B59" s="61" t="s">
        <v>1024</v>
      </c>
    </row>
    <row r="60" spans="1:7" x14ac:dyDescent="0.25">
      <c r="A60" s="61"/>
      <c r="B60" s="61"/>
    </row>
    <row r="61" spans="1:7" x14ac:dyDescent="0.25">
      <c r="A61" s="61" t="s">
        <v>207</v>
      </c>
      <c r="B61" s="62">
        <v>6.2694845678260531</v>
      </c>
    </row>
    <row r="62" spans="1:7" x14ac:dyDescent="0.25">
      <c r="A62" s="61"/>
      <c r="B62" s="61"/>
    </row>
    <row r="63" spans="1:7" x14ac:dyDescent="0.25">
      <c r="A63" s="61" t="s">
        <v>208</v>
      </c>
      <c r="B63" s="63">
        <v>3.7204999999999999</v>
      </c>
    </row>
    <row r="64" spans="1:7" x14ac:dyDescent="0.25">
      <c r="A64" s="61" t="s">
        <v>209</v>
      </c>
      <c r="B64" s="39">
        <v>8.9856797968411897</v>
      </c>
    </row>
    <row r="65" spans="1:3" x14ac:dyDescent="0.25">
      <c r="A65" s="61"/>
      <c r="B65" s="61"/>
    </row>
    <row r="66" spans="1:3" x14ac:dyDescent="0.25">
      <c r="A66" s="61" t="s">
        <v>210</v>
      </c>
      <c r="B66" s="64">
        <v>46112</v>
      </c>
    </row>
    <row r="69" spans="1:3" x14ac:dyDescent="0.25">
      <c r="A69" s="1" t="s">
        <v>211</v>
      </c>
    </row>
    <row r="70" spans="1:3" x14ac:dyDescent="0.25">
      <c r="A70" s="48" t="s">
        <v>212</v>
      </c>
      <c r="B70" s="3" t="s">
        <v>155</v>
      </c>
    </row>
    <row r="71" spans="1:3" x14ac:dyDescent="0.25">
      <c r="A71" t="s">
        <v>213</v>
      </c>
    </row>
    <row r="72" spans="1:3" x14ac:dyDescent="0.25">
      <c r="A72" t="s">
        <v>214</v>
      </c>
      <c r="B72" t="s">
        <v>215</v>
      </c>
      <c r="C72" t="s">
        <v>215</v>
      </c>
    </row>
    <row r="73" spans="1:3" x14ac:dyDescent="0.25">
      <c r="B73" s="49">
        <v>45930</v>
      </c>
      <c r="C73" s="49">
        <v>46112</v>
      </c>
    </row>
    <row r="74" spans="1:3" x14ac:dyDescent="0.25">
      <c r="A74" t="s">
        <v>706</v>
      </c>
      <c r="B74">
        <v>26.0868</v>
      </c>
      <c r="C74">
        <v>25.921299999999999</v>
      </c>
    </row>
    <row r="75" spans="1:3" x14ac:dyDescent="0.25">
      <c r="A75" t="s">
        <v>707</v>
      </c>
      <c r="B75" t="s">
        <v>708</v>
      </c>
      <c r="C75" t="s">
        <v>709</v>
      </c>
    </row>
    <row r="76" spans="1:3" x14ac:dyDescent="0.25">
      <c r="A76" t="s">
        <v>1025</v>
      </c>
      <c r="B76">
        <v>23.4422</v>
      </c>
      <c r="C76">
        <v>22.635400000000001</v>
      </c>
    </row>
    <row r="77" spans="1:3" x14ac:dyDescent="0.25">
      <c r="A77" t="s">
        <v>482</v>
      </c>
      <c r="B77">
        <v>26.079499999999999</v>
      </c>
      <c r="C77">
        <v>25.9116</v>
      </c>
    </row>
    <row r="78" spans="1:3" x14ac:dyDescent="0.25">
      <c r="A78" t="s">
        <v>217</v>
      </c>
      <c r="B78">
        <v>25.9758</v>
      </c>
      <c r="C78">
        <v>25.808399999999999</v>
      </c>
    </row>
    <row r="79" spans="1:3" x14ac:dyDescent="0.25">
      <c r="A79" t="s">
        <v>1026</v>
      </c>
      <c r="B79">
        <v>16.340900000000001</v>
      </c>
      <c r="C79">
        <v>16.235700000000001</v>
      </c>
    </row>
    <row r="80" spans="1:3" x14ac:dyDescent="0.25">
      <c r="A80" t="s">
        <v>1027</v>
      </c>
      <c r="B80">
        <v>14.532500000000001</v>
      </c>
      <c r="C80">
        <v>13.931900000000001</v>
      </c>
    </row>
    <row r="81" spans="1:4" x14ac:dyDescent="0.25">
      <c r="A81" t="s">
        <v>713</v>
      </c>
      <c r="B81">
        <v>24.484100000000002</v>
      </c>
      <c r="C81">
        <v>24.247</v>
      </c>
    </row>
    <row r="82" spans="1:4" x14ac:dyDescent="0.25">
      <c r="A82" t="s">
        <v>717</v>
      </c>
      <c r="B82" t="s">
        <v>708</v>
      </c>
      <c r="C82" t="s">
        <v>709</v>
      </c>
    </row>
    <row r="83" spans="1:4" x14ac:dyDescent="0.25">
      <c r="A83" t="s">
        <v>1028</v>
      </c>
      <c r="B83" t="s">
        <v>708</v>
      </c>
      <c r="C83">
        <v>24.054500000000001</v>
      </c>
    </row>
    <row r="84" spans="1:4" x14ac:dyDescent="0.25">
      <c r="A84" t="s">
        <v>483</v>
      </c>
      <c r="B84">
        <v>24.472999999999999</v>
      </c>
      <c r="C84">
        <v>24.2363</v>
      </c>
    </row>
    <row r="85" spans="1:4" x14ac:dyDescent="0.25">
      <c r="A85" t="s">
        <v>219</v>
      </c>
      <c r="B85">
        <v>24.4894</v>
      </c>
      <c r="C85">
        <v>24.252300000000002</v>
      </c>
    </row>
    <row r="86" spans="1:4" x14ac:dyDescent="0.25">
      <c r="A86" t="s">
        <v>1029</v>
      </c>
      <c r="B86">
        <v>10.260199999999999</v>
      </c>
      <c r="C86">
        <v>10.089600000000001</v>
      </c>
    </row>
    <row r="87" spans="1:4" x14ac:dyDescent="0.25">
      <c r="A87" t="s">
        <v>1030</v>
      </c>
      <c r="B87">
        <v>10.1159</v>
      </c>
      <c r="C87">
        <v>10.008100000000001</v>
      </c>
    </row>
    <row r="88" spans="1:4" x14ac:dyDescent="0.25">
      <c r="A88" t="s">
        <v>718</v>
      </c>
    </row>
    <row r="90" spans="1:4" x14ac:dyDescent="0.25">
      <c r="A90" t="s">
        <v>1031</v>
      </c>
    </row>
    <row r="92" spans="1:4" x14ac:dyDescent="0.25">
      <c r="A92" s="51" t="s">
        <v>1032</v>
      </c>
      <c r="B92" s="51" t="s">
        <v>1033</v>
      </c>
      <c r="C92" s="51" t="s">
        <v>1034</v>
      </c>
      <c r="D92" s="51" t="s">
        <v>1035</v>
      </c>
    </row>
    <row r="93" spans="1:4" x14ac:dyDescent="0.25">
      <c r="A93" s="51" t="s">
        <v>1036</v>
      </c>
      <c r="B93" s="51"/>
      <c r="C93" s="51">
        <v>0.66512459999999995</v>
      </c>
      <c r="D93" s="51">
        <v>0.66512459999999995</v>
      </c>
    </row>
    <row r="94" spans="1:4" x14ac:dyDescent="0.25">
      <c r="A94" s="51" t="s">
        <v>1037</v>
      </c>
      <c r="B94" s="51"/>
      <c r="C94" s="51">
        <v>0.513679</v>
      </c>
      <c r="D94" s="51">
        <v>0.513679</v>
      </c>
    </row>
    <row r="95" spans="1:4" x14ac:dyDescent="0.25">
      <c r="A95" s="51" t="s">
        <v>1038</v>
      </c>
      <c r="B95" s="51"/>
      <c r="C95" s="51">
        <v>0.18436179999999999</v>
      </c>
      <c r="D95" s="51">
        <v>0.18436179999999999</v>
      </c>
    </row>
    <row r="96" spans="1:4" x14ac:dyDescent="0.25">
      <c r="A96" s="51" t="s">
        <v>1039</v>
      </c>
      <c r="B96" s="51"/>
      <c r="C96" s="51">
        <v>7.2376399999999994E-2</v>
      </c>
      <c r="D96" s="51">
        <v>7.2376399999999994E-2</v>
      </c>
    </row>
    <row r="97" spans="1:6" x14ac:dyDescent="0.25">
      <c r="A97" s="51" t="s">
        <v>1040</v>
      </c>
      <c r="B97" s="51"/>
      <c r="C97" s="51">
        <v>1.0038E-2</v>
      </c>
      <c r="D97" s="51">
        <v>1.0038E-2</v>
      </c>
    </row>
    <row r="99" spans="1:6" x14ac:dyDescent="0.25">
      <c r="A99" t="s">
        <v>221</v>
      </c>
      <c r="B99" s="3" t="s">
        <v>155</v>
      </c>
    </row>
    <row r="100" spans="1:6" ht="14.1" customHeight="1" x14ac:dyDescent="0.25">
      <c r="A100" s="48" t="s">
        <v>222</v>
      </c>
      <c r="B100" s="3" t="s">
        <v>155</v>
      </c>
    </row>
    <row r="101" spans="1:6" x14ac:dyDescent="0.25">
      <c r="A101" s="48" t="s">
        <v>223</v>
      </c>
      <c r="B101" s="3" t="s">
        <v>155</v>
      </c>
    </row>
    <row r="102" spans="1:6" x14ac:dyDescent="0.25">
      <c r="A102" t="s">
        <v>224</v>
      </c>
      <c r="B102" s="50">
        <f>B64</f>
        <v>8.9856797968411897</v>
      </c>
    </row>
    <row r="103" spans="1:6" ht="29.1" customHeight="1" x14ac:dyDescent="0.25">
      <c r="A103" s="48" t="s">
        <v>225</v>
      </c>
      <c r="B103" s="3" t="s">
        <v>155</v>
      </c>
    </row>
    <row r="104" spans="1:6" ht="29.1" customHeight="1" x14ac:dyDescent="0.25">
      <c r="A104" s="48" t="s">
        <v>226</v>
      </c>
      <c r="B104" s="3" t="s">
        <v>155</v>
      </c>
    </row>
    <row r="105" spans="1:6" ht="29.1" customHeight="1" x14ac:dyDescent="0.25">
      <c r="A105" s="48" t="s">
        <v>227</v>
      </c>
      <c r="B105" s="3" t="s">
        <v>155</v>
      </c>
    </row>
    <row r="106" spans="1:6" x14ac:dyDescent="0.25">
      <c r="A106" s="48" t="s">
        <v>228</v>
      </c>
      <c r="B106" s="3" t="s">
        <v>155</v>
      </c>
    </row>
    <row r="107" spans="1:6" ht="30" x14ac:dyDescent="0.25">
      <c r="A107" s="48" t="s">
        <v>229</v>
      </c>
      <c r="B107" s="3" t="s">
        <v>155</v>
      </c>
    </row>
    <row r="109" spans="1:6" ht="69.95" customHeight="1" x14ac:dyDescent="0.25">
      <c r="A109" s="120" t="s">
        <v>230</v>
      </c>
      <c r="B109" s="120" t="s">
        <v>231</v>
      </c>
      <c r="C109" s="120" t="s">
        <v>3</v>
      </c>
      <c r="D109" s="120" t="s">
        <v>4</v>
      </c>
      <c r="E109" s="120" t="s">
        <v>3</v>
      </c>
      <c r="F109" s="120" t="s">
        <v>4</v>
      </c>
    </row>
    <row r="110" spans="1:6" ht="69.95" customHeight="1" x14ac:dyDescent="0.25">
      <c r="A110" s="120" t="s">
        <v>1023</v>
      </c>
      <c r="B110" s="120"/>
      <c r="C110" s="120" t="s">
        <v>41</v>
      </c>
      <c r="D110" s="120"/>
      <c r="E110" s="120" t="s">
        <v>42</v>
      </c>
      <c r="F11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4"/>
  <sheetViews>
    <sheetView showGridLines="0" workbookViewId="0">
      <pane ySplit="6" topLeftCell="A69" activePane="bottomLeft" state="frozen"/>
      <selection sqref="A1:G1"/>
      <selection pane="bottomLeft"/>
    </sheetView>
  </sheetViews>
  <sheetFormatPr defaultRowHeight="15" x14ac:dyDescent="0.25"/>
  <cols>
    <col min="1" max="1" width="66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145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42" customHeight="1" x14ac:dyDescent="0.25">
      <c r="A4" s="124" t="s">
        <v>146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156</v>
      </c>
      <c r="B11" s="31"/>
      <c r="C11" s="31"/>
      <c r="D11" s="14"/>
      <c r="E11" s="15"/>
      <c r="F11" s="16"/>
      <c r="G11" s="16"/>
    </row>
    <row r="12" spans="1:8" x14ac:dyDescent="0.25">
      <c r="A12" s="17" t="s">
        <v>157</v>
      </c>
      <c r="B12" s="31"/>
      <c r="C12" s="31"/>
      <c r="D12" s="14"/>
      <c r="E12" s="15"/>
      <c r="F12" s="16"/>
      <c r="G12" s="16"/>
    </row>
    <row r="13" spans="1:8" x14ac:dyDescent="0.25">
      <c r="A13" s="13" t="s">
        <v>158</v>
      </c>
      <c r="B13" s="31" t="s">
        <v>159</v>
      </c>
      <c r="C13" s="31" t="s">
        <v>160</v>
      </c>
      <c r="D13" s="14">
        <v>1000000</v>
      </c>
      <c r="E13" s="15">
        <v>1005.41</v>
      </c>
      <c r="F13" s="16">
        <v>0.1192</v>
      </c>
      <c r="G13" s="16">
        <v>7.8399999999999997E-2</v>
      </c>
    </row>
    <row r="14" spans="1:8" x14ac:dyDescent="0.25">
      <c r="A14" s="13" t="s">
        <v>161</v>
      </c>
      <c r="B14" s="31" t="s">
        <v>162</v>
      </c>
      <c r="C14" s="31" t="s">
        <v>163</v>
      </c>
      <c r="D14" s="14">
        <v>800000</v>
      </c>
      <c r="E14" s="15">
        <v>801.11</v>
      </c>
      <c r="F14" s="16">
        <v>9.5000000000000001E-2</v>
      </c>
      <c r="G14" s="16">
        <v>7.7312000000000006E-2</v>
      </c>
    </row>
    <row r="15" spans="1:8" x14ac:dyDescent="0.25">
      <c r="A15" s="13" t="s">
        <v>164</v>
      </c>
      <c r="B15" s="31" t="s">
        <v>165</v>
      </c>
      <c r="C15" s="31" t="s">
        <v>160</v>
      </c>
      <c r="D15" s="14">
        <v>500000</v>
      </c>
      <c r="E15" s="15">
        <v>503.8</v>
      </c>
      <c r="F15" s="16">
        <v>5.9700000000000003E-2</v>
      </c>
      <c r="G15" s="16">
        <v>7.5923000000000004E-2</v>
      </c>
    </row>
    <row r="16" spans="1:8" x14ac:dyDescent="0.25">
      <c r="A16" s="13" t="s">
        <v>166</v>
      </c>
      <c r="B16" s="31" t="s">
        <v>167</v>
      </c>
      <c r="C16" s="31" t="s">
        <v>163</v>
      </c>
      <c r="D16" s="14">
        <v>500000</v>
      </c>
      <c r="E16" s="15">
        <v>503.26</v>
      </c>
      <c r="F16" s="16">
        <v>5.96E-2</v>
      </c>
      <c r="G16" s="16">
        <v>7.7499999999999999E-2</v>
      </c>
    </row>
    <row r="17" spans="1:7" x14ac:dyDescent="0.25">
      <c r="A17" s="13" t="s">
        <v>168</v>
      </c>
      <c r="B17" s="31" t="s">
        <v>169</v>
      </c>
      <c r="C17" s="31" t="s">
        <v>170</v>
      </c>
      <c r="D17" s="14">
        <v>500000</v>
      </c>
      <c r="E17" s="15">
        <v>502.61</v>
      </c>
      <c r="F17" s="16">
        <v>5.96E-2</v>
      </c>
      <c r="G17" s="16">
        <v>7.8548999999999994E-2</v>
      </c>
    </row>
    <row r="18" spans="1:7" x14ac:dyDescent="0.25">
      <c r="A18" s="13" t="s">
        <v>171</v>
      </c>
      <c r="B18" s="31" t="s">
        <v>172</v>
      </c>
      <c r="C18" s="31" t="s">
        <v>163</v>
      </c>
      <c r="D18" s="14">
        <v>500000</v>
      </c>
      <c r="E18" s="15">
        <v>502.43</v>
      </c>
      <c r="F18" s="16">
        <v>5.96E-2</v>
      </c>
      <c r="G18" s="16">
        <v>7.7799999999999994E-2</v>
      </c>
    </row>
    <row r="19" spans="1:7" x14ac:dyDescent="0.25">
      <c r="A19" s="13" t="s">
        <v>173</v>
      </c>
      <c r="B19" s="31" t="s">
        <v>174</v>
      </c>
      <c r="C19" s="31" t="s">
        <v>163</v>
      </c>
      <c r="D19" s="14">
        <v>500000</v>
      </c>
      <c r="E19" s="15">
        <v>502.3</v>
      </c>
      <c r="F19" s="16">
        <v>5.9499999999999997E-2</v>
      </c>
      <c r="G19" s="16">
        <v>7.7450000000000005E-2</v>
      </c>
    </row>
    <row r="20" spans="1:7" x14ac:dyDescent="0.25">
      <c r="A20" s="13" t="s">
        <v>175</v>
      </c>
      <c r="B20" s="31" t="s">
        <v>176</v>
      </c>
      <c r="C20" s="31" t="s">
        <v>163</v>
      </c>
      <c r="D20" s="14">
        <v>500000</v>
      </c>
      <c r="E20" s="15">
        <v>501.96</v>
      </c>
      <c r="F20" s="16">
        <v>5.9499999999999997E-2</v>
      </c>
      <c r="G20" s="16">
        <v>7.8128000000000003E-2</v>
      </c>
    </row>
    <row r="21" spans="1:7" x14ac:dyDescent="0.25">
      <c r="A21" s="13" t="s">
        <v>177</v>
      </c>
      <c r="B21" s="31" t="s">
        <v>178</v>
      </c>
      <c r="C21" s="31" t="s">
        <v>163</v>
      </c>
      <c r="D21" s="14">
        <v>500000</v>
      </c>
      <c r="E21" s="15">
        <v>501.77</v>
      </c>
      <c r="F21" s="16">
        <v>5.9499999999999997E-2</v>
      </c>
      <c r="G21" s="16">
        <v>7.7588000000000004E-2</v>
      </c>
    </row>
    <row r="22" spans="1:7" x14ac:dyDescent="0.25">
      <c r="A22" s="13" t="s">
        <v>179</v>
      </c>
      <c r="B22" s="31" t="s">
        <v>180</v>
      </c>
      <c r="C22" s="31" t="s">
        <v>163</v>
      </c>
      <c r="D22" s="14">
        <v>500000</v>
      </c>
      <c r="E22" s="15">
        <v>501.38</v>
      </c>
      <c r="F22" s="16">
        <v>5.9400000000000001E-2</v>
      </c>
      <c r="G22" s="16">
        <v>7.6100000000000001E-2</v>
      </c>
    </row>
    <row r="23" spans="1:7" x14ac:dyDescent="0.25">
      <c r="A23" s="13" t="s">
        <v>181</v>
      </c>
      <c r="B23" s="31" t="s">
        <v>182</v>
      </c>
      <c r="C23" s="31" t="s">
        <v>160</v>
      </c>
      <c r="D23" s="14">
        <v>500000</v>
      </c>
      <c r="E23" s="15">
        <v>501.2</v>
      </c>
      <c r="F23" s="16">
        <v>5.9400000000000001E-2</v>
      </c>
      <c r="G23" s="16">
        <v>8.0500000000000002E-2</v>
      </c>
    </row>
    <row r="24" spans="1:7" x14ac:dyDescent="0.25">
      <c r="A24" s="13" t="s">
        <v>183</v>
      </c>
      <c r="B24" s="31" t="s">
        <v>184</v>
      </c>
      <c r="C24" s="31" t="s">
        <v>163</v>
      </c>
      <c r="D24" s="14">
        <v>500000</v>
      </c>
      <c r="E24" s="15">
        <v>500.6</v>
      </c>
      <c r="F24" s="16">
        <v>5.9299999999999999E-2</v>
      </c>
      <c r="G24" s="16">
        <v>7.6050000000000006E-2</v>
      </c>
    </row>
    <row r="25" spans="1:7" x14ac:dyDescent="0.25">
      <c r="A25" s="13" t="s">
        <v>185</v>
      </c>
      <c r="B25" s="31" t="s">
        <v>186</v>
      </c>
      <c r="C25" s="31" t="s">
        <v>163</v>
      </c>
      <c r="D25" s="14">
        <v>500000</v>
      </c>
      <c r="E25" s="15">
        <v>500.31</v>
      </c>
      <c r="F25" s="16">
        <v>5.9299999999999999E-2</v>
      </c>
      <c r="G25" s="16">
        <v>7.6100000000000001E-2</v>
      </c>
    </row>
    <row r="26" spans="1:7" x14ac:dyDescent="0.25">
      <c r="A26" s="13" t="s">
        <v>187</v>
      </c>
      <c r="B26" s="31" t="s">
        <v>188</v>
      </c>
      <c r="C26" s="31" t="s">
        <v>163</v>
      </c>
      <c r="D26" s="14">
        <v>500000</v>
      </c>
      <c r="E26" s="15">
        <v>499.46</v>
      </c>
      <c r="F26" s="16">
        <v>5.9200000000000003E-2</v>
      </c>
      <c r="G26" s="16">
        <v>7.7600000000000002E-2</v>
      </c>
    </row>
    <row r="27" spans="1:7" x14ac:dyDescent="0.25">
      <c r="A27" s="17" t="s">
        <v>189</v>
      </c>
      <c r="B27" s="32"/>
      <c r="C27" s="32"/>
      <c r="D27" s="18"/>
      <c r="E27" s="19">
        <v>7827.6</v>
      </c>
      <c r="F27" s="20">
        <v>0.92779999999999996</v>
      </c>
      <c r="G27" s="21"/>
    </row>
    <row r="28" spans="1:7" x14ac:dyDescent="0.25">
      <c r="A28" s="13"/>
      <c r="B28" s="31"/>
      <c r="C28" s="31"/>
      <c r="D28" s="14"/>
      <c r="E28" s="15"/>
      <c r="F28" s="16"/>
      <c r="G28" s="16"/>
    </row>
    <row r="29" spans="1:7" x14ac:dyDescent="0.25">
      <c r="A29" s="17" t="s">
        <v>190</v>
      </c>
      <c r="B29" s="31"/>
      <c r="C29" s="31"/>
      <c r="D29" s="14"/>
      <c r="E29" s="15"/>
      <c r="F29" s="16"/>
      <c r="G29" s="16"/>
    </row>
    <row r="30" spans="1:7" x14ac:dyDescent="0.25">
      <c r="A30" s="17" t="s">
        <v>189</v>
      </c>
      <c r="B30" s="31"/>
      <c r="C30" s="31"/>
      <c r="D30" s="14"/>
      <c r="E30" s="22" t="s">
        <v>155</v>
      </c>
      <c r="F30" s="23" t="s">
        <v>155</v>
      </c>
      <c r="G30" s="16"/>
    </row>
    <row r="31" spans="1:7" x14ac:dyDescent="0.25">
      <c r="A31" s="13"/>
      <c r="B31" s="31"/>
      <c r="C31" s="31"/>
      <c r="D31" s="14"/>
      <c r="E31" s="15"/>
      <c r="F31" s="16"/>
      <c r="G31" s="16"/>
    </row>
    <row r="32" spans="1:7" x14ac:dyDescent="0.25">
      <c r="A32" s="17" t="s">
        <v>191</v>
      </c>
      <c r="B32" s="31"/>
      <c r="C32" s="31"/>
      <c r="D32" s="14"/>
      <c r="E32" s="15"/>
      <c r="F32" s="16"/>
      <c r="G32" s="16"/>
    </row>
    <row r="33" spans="1:7" x14ac:dyDescent="0.25">
      <c r="A33" s="17" t="s">
        <v>189</v>
      </c>
      <c r="B33" s="31"/>
      <c r="C33" s="31"/>
      <c r="D33" s="14"/>
      <c r="E33" s="22" t="s">
        <v>155</v>
      </c>
      <c r="F33" s="23" t="s">
        <v>155</v>
      </c>
      <c r="G33" s="16"/>
    </row>
    <row r="34" spans="1:7" x14ac:dyDescent="0.25">
      <c r="A34" s="13"/>
      <c r="B34" s="31"/>
      <c r="C34" s="31"/>
      <c r="D34" s="14"/>
      <c r="E34" s="15"/>
      <c r="F34" s="16"/>
      <c r="G34" s="16"/>
    </row>
    <row r="35" spans="1:7" x14ac:dyDescent="0.25">
      <c r="A35" s="24" t="s">
        <v>192</v>
      </c>
      <c r="B35" s="33"/>
      <c r="C35" s="33"/>
      <c r="D35" s="25"/>
      <c r="E35" s="19">
        <v>7827.6</v>
      </c>
      <c r="F35" s="20">
        <v>0.92779999999999996</v>
      </c>
      <c r="G35" s="21"/>
    </row>
    <row r="36" spans="1:7" x14ac:dyDescent="0.25">
      <c r="A36" s="13"/>
      <c r="B36" s="31"/>
      <c r="C36" s="31"/>
      <c r="D36" s="14"/>
      <c r="E36" s="15"/>
      <c r="F36" s="16"/>
      <c r="G36" s="16"/>
    </row>
    <row r="37" spans="1:7" x14ac:dyDescent="0.25">
      <c r="A37" s="13"/>
      <c r="B37" s="31"/>
      <c r="C37" s="31"/>
      <c r="D37" s="14"/>
      <c r="E37" s="15"/>
      <c r="F37" s="16"/>
      <c r="G37" s="16"/>
    </row>
    <row r="38" spans="1:7" x14ac:dyDescent="0.25">
      <c r="A38" s="17" t="s">
        <v>193</v>
      </c>
      <c r="B38" s="31"/>
      <c r="C38" s="31"/>
      <c r="D38" s="14"/>
      <c r="E38" s="15"/>
      <c r="F38" s="16"/>
      <c r="G38" s="16"/>
    </row>
    <row r="39" spans="1:7" x14ac:dyDescent="0.25">
      <c r="A39" s="13" t="s">
        <v>194</v>
      </c>
      <c r="B39" s="31"/>
      <c r="C39" s="31"/>
      <c r="D39" s="14"/>
      <c r="E39" s="15">
        <v>244.88</v>
      </c>
      <c r="F39" s="16">
        <v>2.9000000000000001E-2</v>
      </c>
      <c r="G39" s="16">
        <v>6.0694999999999999E-2</v>
      </c>
    </row>
    <row r="40" spans="1:7" x14ac:dyDescent="0.25">
      <c r="A40" s="17" t="s">
        <v>189</v>
      </c>
      <c r="B40" s="32"/>
      <c r="C40" s="32"/>
      <c r="D40" s="18"/>
      <c r="E40" s="19">
        <v>244.88</v>
      </c>
      <c r="F40" s="20">
        <v>2.9000000000000001E-2</v>
      </c>
      <c r="G40" s="21"/>
    </row>
    <row r="41" spans="1:7" x14ac:dyDescent="0.25">
      <c r="A41" s="13"/>
      <c r="B41" s="31"/>
      <c r="C41" s="31"/>
      <c r="D41" s="14"/>
      <c r="E41" s="15"/>
      <c r="F41" s="16"/>
      <c r="G41" s="16"/>
    </row>
    <row r="42" spans="1:7" x14ac:dyDescent="0.25">
      <c r="A42" s="24" t="s">
        <v>192</v>
      </c>
      <c r="B42" s="33"/>
      <c r="C42" s="33"/>
      <c r="D42" s="25"/>
      <c r="E42" s="19">
        <v>244.88</v>
      </c>
      <c r="F42" s="20">
        <v>2.9000000000000001E-2</v>
      </c>
      <c r="G42" s="21"/>
    </row>
    <row r="43" spans="1:7" x14ac:dyDescent="0.25">
      <c r="A43" s="13" t="s">
        <v>195</v>
      </c>
      <c r="B43" s="31"/>
      <c r="C43" s="31"/>
      <c r="D43" s="14"/>
      <c r="E43" s="15">
        <v>364.18564409999999</v>
      </c>
      <c r="F43" s="16">
        <v>4.3164000000000001E-2</v>
      </c>
      <c r="G43" s="16"/>
    </row>
    <row r="44" spans="1:7" x14ac:dyDescent="0.25">
      <c r="A44" s="13" t="s">
        <v>196</v>
      </c>
      <c r="B44" s="31"/>
      <c r="C44" s="31"/>
      <c r="D44" s="14"/>
      <c r="E44" s="15">
        <v>0.4743559</v>
      </c>
      <c r="F44" s="60" t="s">
        <v>197</v>
      </c>
      <c r="G44" s="16">
        <v>6.0694999999999999E-2</v>
      </c>
    </row>
    <row r="45" spans="1:7" x14ac:dyDescent="0.25">
      <c r="A45" s="26" t="s">
        <v>198</v>
      </c>
      <c r="B45" s="34"/>
      <c r="C45" s="34"/>
      <c r="D45" s="27"/>
      <c r="E45" s="28">
        <v>8437.14</v>
      </c>
      <c r="F45" s="29">
        <v>1</v>
      </c>
      <c r="G45" s="29"/>
    </row>
    <row r="47" spans="1:7" x14ac:dyDescent="0.25">
      <c r="A47" s="1" t="s">
        <v>199</v>
      </c>
    </row>
    <row r="48" spans="1:7" x14ac:dyDescent="0.25">
      <c r="A48" s="74" t="s">
        <v>200</v>
      </c>
    </row>
    <row r="49" spans="1:2" x14ac:dyDescent="0.25">
      <c r="A49" s="1" t="s">
        <v>201</v>
      </c>
    </row>
    <row r="50" spans="1:2" x14ac:dyDescent="0.25">
      <c r="A50" s="1"/>
    </row>
    <row r="51" spans="1:2" x14ac:dyDescent="0.25">
      <c r="A51" t="s">
        <v>202</v>
      </c>
    </row>
    <row r="52" spans="1:2" ht="57.95" customHeight="1" x14ac:dyDescent="0.25">
      <c r="A52" s="61" t="s">
        <v>203</v>
      </c>
      <c r="B52" s="65" t="s">
        <v>204</v>
      </c>
    </row>
    <row r="53" spans="1:2" ht="43.5" customHeight="1" x14ac:dyDescent="0.25">
      <c r="A53" s="61" t="s">
        <v>205</v>
      </c>
      <c r="B53" s="65" t="s">
        <v>206</v>
      </c>
    </row>
    <row r="54" spans="1:2" x14ac:dyDescent="0.25">
      <c r="A54" s="61"/>
      <c r="B54" s="61"/>
    </row>
    <row r="55" spans="1:2" x14ac:dyDescent="0.25">
      <c r="A55" s="61" t="s">
        <v>207</v>
      </c>
      <c r="B55" s="62">
        <v>7.7053205739800443</v>
      </c>
    </row>
    <row r="56" spans="1:2" x14ac:dyDescent="0.25">
      <c r="A56" s="61"/>
      <c r="B56" s="61"/>
    </row>
    <row r="57" spans="1:2" x14ac:dyDescent="0.25">
      <c r="A57" s="61" t="s">
        <v>208</v>
      </c>
      <c r="B57" s="63">
        <v>1.0633999999999999</v>
      </c>
    </row>
    <row r="58" spans="1:2" x14ac:dyDescent="0.25">
      <c r="A58" s="61" t="s">
        <v>209</v>
      </c>
      <c r="B58" s="63">
        <v>1.116743838886652</v>
      </c>
    </row>
    <row r="59" spans="1:2" x14ac:dyDescent="0.25">
      <c r="A59" s="61"/>
      <c r="B59" s="61"/>
    </row>
    <row r="60" spans="1:2" x14ac:dyDescent="0.25">
      <c r="A60" s="61" t="s">
        <v>210</v>
      </c>
      <c r="B60" s="64">
        <v>46112</v>
      </c>
    </row>
    <row r="62" spans="1:2" x14ac:dyDescent="0.25">
      <c r="A62" s="1" t="s">
        <v>211</v>
      </c>
    </row>
    <row r="63" spans="1:2" x14ac:dyDescent="0.25">
      <c r="A63" s="48" t="s">
        <v>212</v>
      </c>
      <c r="B63" s="3" t="s">
        <v>155</v>
      </c>
    </row>
    <row r="64" spans="1:2" x14ac:dyDescent="0.25">
      <c r="A64" t="s">
        <v>213</v>
      </c>
    </row>
    <row r="65" spans="1:3" x14ac:dyDescent="0.25">
      <c r="A65" t="s">
        <v>214</v>
      </c>
      <c r="B65" t="s">
        <v>215</v>
      </c>
      <c r="C65" t="s">
        <v>215</v>
      </c>
    </row>
    <row r="66" spans="1:3" x14ac:dyDescent="0.25">
      <c r="B66" s="49">
        <v>45930</v>
      </c>
      <c r="C66" s="49">
        <v>46112</v>
      </c>
    </row>
    <row r="67" spans="1:3" x14ac:dyDescent="0.25">
      <c r="A67" t="s">
        <v>216</v>
      </c>
      <c r="B67">
        <v>10.5817</v>
      </c>
      <c r="C67">
        <v>10.866400000000001</v>
      </c>
    </row>
    <row r="68" spans="1:3" x14ac:dyDescent="0.25">
      <c r="A68" t="s">
        <v>217</v>
      </c>
      <c r="B68">
        <v>10.5817</v>
      </c>
      <c r="C68">
        <v>10.866400000000001</v>
      </c>
    </row>
    <row r="69" spans="1:3" x14ac:dyDescent="0.25">
      <c r="A69" t="s">
        <v>218</v>
      </c>
      <c r="B69">
        <v>10.5685</v>
      </c>
      <c r="C69">
        <v>10.8421</v>
      </c>
    </row>
    <row r="70" spans="1:3" x14ac:dyDescent="0.25">
      <c r="A70" t="s">
        <v>219</v>
      </c>
      <c r="B70">
        <v>10.5685</v>
      </c>
      <c r="C70">
        <v>10.8421</v>
      </c>
    </row>
    <row r="72" spans="1:3" x14ac:dyDescent="0.25">
      <c r="A72" t="s">
        <v>220</v>
      </c>
      <c r="B72" s="3" t="s">
        <v>155</v>
      </c>
    </row>
    <row r="73" spans="1:3" x14ac:dyDescent="0.25">
      <c r="A73" t="s">
        <v>221</v>
      </c>
      <c r="B73" s="3" t="s">
        <v>155</v>
      </c>
    </row>
    <row r="74" spans="1:3" x14ac:dyDescent="0.25">
      <c r="A74" s="48" t="s">
        <v>222</v>
      </c>
      <c r="B74" s="3" t="s">
        <v>155</v>
      </c>
    </row>
    <row r="75" spans="1:3" x14ac:dyDescent="0.25">
      <c r="A75" s="48" t="s">
        <v>223</v>
      </c>
      <c r="B75" s="3" t="s">
        <v>155</v>
      </c>
    </row>
    <row r="76" spans="1:3" x14ac:dyDescent="0.25">
      <c r="A76" t="s">
        <v>224</v>
      </c>
      <c r="B76" s="50">
        <f>B58</f>
        <v>1.116743838886652</v>
      </c>
    </row>
    <row r="77" spans="1:3" ht="29.1" customHeight="1" x14ac:dyDescent="0.25">
      <c r="A77" s="48" t="s">
        <v>225</v>
      </c>
      <c r="B77" s="3" t="s">
        <v>155</v>
      </c>
    </row>
    <row r="78" spans="1:3" ht="29.1" customHeight="1" x14ac:dyDescent="0.25">
      <c r="A78" s="48" t="s">
        <v>226</v>
      </c>
      <c r="B78" s="3" t="s">
        <v>155</v>
      </c>
    </row>
    <row r="79" spans="1:3" ht="29.1" customHeight="1" x14ac:dyDescent="0.25">
      <c r="A79" s="48" t="s">
        <v>227</v>
      </c>
      <c r="B79" s="52">
        <v>5381.46</v>
      </c>
    </row>
    <row r="80" spans="1:3" x14ac:dyDescent="0.25">
      <c r="A80" s="48" t="s">
        <v>228</v>
      </c>
      <c r="B80" s="3" t="s">
        <v>155</v>
      </c>
    </row>
    <row r="81" spans="1:4" x14ac:dyDescent="0.25">
      <c r="A81" s="48" t="s">
        <v>229</v>
      </c>
      <c r="B81" s="3" t="s">
        <v>155</v>
      </c>
    </row>
    <row r="83" spans="1:4" ht="69.95" customHeight="1" x14ac:dyDescent="0.25">
      <c r="A83" s="120" t="s">
        <v>230</v>
      </c>
      <c r="B83" s="120" t="s">
        <v>231</v>
      </c>
      <c r="C83" s="120" t="s">
        <v>3</v>
      </c>
      <c r="D83" s="120" t="s">
        <v>4</v>
      </c>
    </row>
    <row r="84" spans="1:4" ht="69.95" customHeight="1" x14ac:dyDescent="0.25">
      <c r="A84" s="120" t="s">
        <v>204</v>
      </c>
      <c r="B84" s="120"/>
      <c r="C84" s="120" t="s">
        <v>8</v>
      </c>
      <c r="D84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89"/>
  <sheetViews>
    <sheetView showGridLines="0" workbookViewId="0">
      <pane ySplit="6" topLeftCell="A60" activePane="bottomLeft" state="frozen"/>
      <selection activeCell="B70" sqref="B70"/>
      <selection pane="bottomLeft" activeCell="A82" sqref="A82"/>
    </sheetView>
  </sheetViews>
  <sheetFormatPr defaultRowHeight="15" x14ac:dyDescent="0.25"/>
  <cols>
    <col min="1" max="1" width="62.140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1041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1042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599</v>
      </c>
      <c r="B11" s="31"/>
      <c r="C11" s="31"/>
      <c r="D11" s="14"/>
      <c r="E11" s="15"/>
      <c r="F11" s="16"/>
      <c r="G11" s="16"/>
    </row>
    <row r="12" spans="1:8" x14ac:dyDescent="0.25">
      <c r="A12" s="13"/>
      <c r="B12" s="31"/>
      <c r="C12" s="31"/>
      <c r="D12" s="14"/>
      <c r="E12" s="15"/>
      <c r="F12" s="16"/>
      <c r="G12" s="16"/>
    </row>
    <row r="13" spans="1:8" x14ac:dyDescent="0.25">
      <c r="A13" s="17" t="s">
        <v>600</v>
      </c>
      <c r="B13" s="31"/>
      <c r="C13" s="31"/>
      <c r="D13" s="14"/>
      <c r="E13" s="15"/>
      <c r="F13" s="16"/>
      <c r="G13" s="16"/>
    </row>
    <row r="14" spans="1:8" x14ac:dyDescent="0.25">
      <c r="A14" s="13" t="s">
        <v>1043</v>
      </c>
      <c r="B14" s="31" t="s">
        <v>1044</v>
      </c>
      <c r="C14" s="31" t="s">
        <v>238</v>
      </c>
      <c r="D14" s="14">
        <v>500000</v>
      </c>
      <c r="E14" s="15">
        <v>499.42</v>
      </c>
      <c r="F14" s="16">
        <v>3.9199999999999999E-2</v>
      </c>
      <c r="G14" s="16">
        <v>5.2985999999999998E-2</v>
      </c>
    </row>
    <row r="15" spans="1:8" x14ac:dyDescent="0.25">
      <c r="A15" s="17" t="s">
        <v>189</v>
      </c>
      <c r="B15" s="32"/>
      <c r="C15" s="32"/>
      <c r="D15" s="18"/>
      <c r="E15" s="19">
        <v>499.42</v>
      </c>
      <c r="F15" s="20">
        <v>3.9199999999999999E-2</v>
      </c>
      <c r="G15" s="21"/>
    </row>
    <row r="16" spans="1:8" x14ac:dyDescent="0.25">
      <c r="A16" s="13"/>
      <c r="B16" s="31"/>
      <c r="C16" s="31"/>
      <c r="D16" s="14"/>
      <c r="E16" s="15"/>
      <c r="F16" s="16"/>
      <c r="G16" s="16"/>
    </row>
    <row r="17" spans="1:7" x14ac:dyDescent="0.25">
      <c r="A17" s="24" t="s">
        <v>192</v>
      </c>
      <c r="B17" s="33"/>
      <c r="C17" s="33"/>
      <c r="D17" s="25"/>
      <c r="E17" s="19">
        <v>499.42</v>
      </c>
      <c r="F17" s="20">
        <v>3.9199999999999999E-2</v>
      </c>
      <c r="G17" s="21"/>
    </row>
    <row r="18" spans="1:7" x14ac:dyDescent="0.25">
      <c r="A18" s="13"/>
      <c r="B18" s="31"/>
      <c r="C18" s="31"/>
      <c r="D18" s="14"/>
      <c r="E18" s="15"/>
      <c r="F18" s="16"/>
      <c r="G18" s="16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17" t="s">
        <v>193</v>
      </c>
      <c r="B20" s="31"/>
      <c r="C20" s="31"/>
      <c r="D20" s="14"/>
      <c r="E20" s="15"/>
      <c r="F20" s="16"/>
      <c r="G20" s="16"/>
    </row>
    <row r="21" spans="1:7" x14ac:dyDescent="0.25">
      <c r="A21" s="13" t="s">
        <v>1045</v>
      </c>
      <c r="B21" s="31"/>
      <c r="C21" s="31"/>
      <c r="D21" s="14"/>
      <c r="E21" s="15">
        <v>5799.09</v>
      </c>
      <c r="F21" s="16">
        <v>0.45569999999999999</v>
      </c>
      <c r="G21" s="16">
        <v>6.9000000000000006E-2</v>
      </c>
    </row>
    <row r="22" spans="1:7" x14ac:dyDescent="0.25">
      <c r="A22" s="13" t="s">
        <v>1045</v>
      </c>
      <c r="B22" s="31"/>
      <c r="C22" s="31"/>
      <c r="D22" s="14"/>
      <c r="E22" s="15">
        <v>5699.91</v>
      </c>
      <c r="F22" s="16">
        <v>0.44790000000000002</v>
      </c>
      <c r="G22" s="16">
        <v>6.8500000000000005E-2</v>
      </c>
    </row>
    <row r="23" spans="1:7" x14ac:dyDescent="0.25">
      <c r="A23" s="13" t="s">
        <v>194</v>
      </c>
      <c r="B23" s="31"/>
      <c r="C23" s="31"/>
      <c r="D23" s="14"/>
      <c r="E23" s="15">
        <v>644.67999999999995</v>
      </c>
      <c r="F23" s="16">
        <v>5.0700000000000002E-2</v>
      </c>
      <c r="G23" s="16">
        <v>6.0694999999999999E-2</v>
      </c>
    </row>
    <row r="24" spans="1:7" x14ac:dyDescent="0.25">
      <c r="A24" s="17" t="s">
        <v>189</v>
      </c>
      <c r="B24" s="32"/>
      <c r="C24" s="32"/>
      <c r="D24" s="18"/>
      <c r="E24" s="19">
        <v>12143.68</v>
      </c>
      <c r="F24" s="20">
        <v>0.95430000000000004</v>
      </c>
      <c r="G24" s="21"/>
    </row>
    <row r="25" spans="1:7" x14ac:dyDescent="0.25">
      <c r="A25" s="13"/>
      <c r="B25" s="31"/>
      <c r="C25" s="31"/>
      <c r="D25" s="14"/>
      <c r="E25" s="15"/>
      <c r="F25" s="16"/>
      <c r="G25" s="16"/>
    </row>
    <row r="26" spans="1:7" x14ac:dyDescent="0.25">
      <c r="A26" s="24" t="s">
        <v>192</v>
      </c>
      <c r="B26" s="33"/>
      <c r="C26" s="33"/>
      <c r="D26" s="25"/>
      <c r="E26" s="19">
        <v>12143.68</v>
      </c>
      <c r="F26" s="20">
        <v>0.95430000000000004</v>
      </c>
      <c r="G26" s="21"/>
    </row>
    <row r="27" spans="1:7" x14ac:dyDescent="0.25">
      <c r="A27" s="13" t="s">
        <v>195</v>
      </c>
      <c r="B27" s="31"/>
      <c r="C27" s="31"/>
      <c r="D27" s="14"/>
      <c r="E27" s="15">
        <v>4.5463553000000001</v>
      </c>
      <c r="F27" s="16">
        <v>3.57E-4</v>
      </c>
      <c r="G27" s="16"/>
    </row>
    <row r="28" spans="1:7" x14ac:dyDescent="0.25">
      <c r="A28" s="13" t="s">
        <v>196</v>
      </c>
      <c r="B28" s="31"/>
      <c r="C28" s="31"/>
      <c r="D28" s="14"/>
      <c r="E28" s="15">
        <v>77.653644700000001</v>
      </c>
      <c r="F28" s="16">
        <v>6.143E-3</v>
      </c>
      <c r="G28" s="16">
        <v>6.8323999999999996E-2</v>
      </c>
    </row>
    <row r="29" spans="1:7" x14ac:dyDescent="0.25">
      <c r="A29" s="26" t="s">
        <v>198</v>
      </c>
      <c r="B29" s="34"/>
      <c r="C29" s="34"/>
      <c r="D29" s="27"/>
      <c r="E29" s="28">
        <v>12725.3</v>
      </c>
      <c r="F29" s="29">
        <v>1</v>
      </c>
      <c r="G29" s="29"/>
    </row>
    <row r="31" spans="1:7" x14ac:dyDescent="0.25">
      <c r="A31" t="s">
        <v>202</v>
      </c>
    </row>
    <row r="32" spans="1:7" ht="29.1" customHeight="1" x14ac:dyDescent="0.25">
      <c r="A32" s="61" t="s">
        <v>203</v>
      </c>
      <c r="B32" s="65" t="s">
        <v>1046</v>
      </c>
    </row>
    <row r="33" spans="1:3" x14ac:dyDescent="0.25">
      <c r="A33" s="61" t="s">
        <v>205</v>
      </c>
      <c r="B33" s="61" t="s">
        <v>1047</v>
      </c>
    </row>
    <row r="34" spans="1:3" x14ac:dyDescent="0.25">
      <c r="A34" s="61"/>
      <c r="B34" s="61"/>
    </row>
    <row r="35" spans="1:3" x14ac:dyDescent="0.25">
      <c r="A35" s="61" t="s">
        <v>207</v>
      </c>
      <c r="B35" s="62">
        <v>6.7729835505290703</v>
      </c>
    </row>
    <row r="36" spans="1:3" x14ac:dyDescent="0.25">
      <c r="A36" s="61"/>
      <c r="B36" s="61"/>
    </row>
    <row r="37" spans="1:3" x14ac:dyDescent="0.25">
      <c r="A37" s="61" t="s">
        <v>208</v>
      </c>
      <c r="B37" s="63">
        <v>6.3E-3</v>
      </c>
    </row>
    <row r="38" spans="1:3" x14ac:dyDescent="0.25">
      <c r="A38" s="61" t="s">
        <v>209</v>
      </c>
      <c r="B38" s="39">
        <v>3.509111832347935E-3</v>
      </c>
    </row>
    <row r="39" spans="1:3" x14ac:dyDescent="0.25">
      <c r="A39" s="61"/>
      <c r="B39" s="61"/>
    </row>
    <row r="40" spans="1:3" x14ac:dyDescent="0.25">
      <c r="A40" s="61" t="s">
        <v>210</v>
      </c>
      <c r="B40" s="64">
        <v>46112</v>
      </c>
    </row>
    <row r="43" spans="1:3" x14ac:dyDescent="0.25">
      <c r="A43" s="1" t="s">
        <v>211</v>
      </c>
    </row>
    <row r="44" spans="1:3" x14ac:dyDescent="0.25">
      <c r="A44" s="48" t="s">
        <v>212</v>
      </c>
      <c r="B44" s="3" t="s">
        <v>155</v>
      </c>
    </row>
    <row r="45" spans="1:3" x14ac:dyDescent="0.25">
      <c r="A45" t="s">
        <v>213</v>
      </c>
    </row>
    <row r="46" spans="1:3" x14ac:dyDescent="0.25">
      <c r="A46" t="s">
        <v>772</v>
      </c>
      <c r="B46" t="s">
        <v>215</v>
      </c>
      <c r="C46" t="s">
        <v>215</v>
      </c>
    </row>
    <row r="47" spans="1:3" x14ac:dyDescent="0.25">
      <c r="B47" s="49">
        <v>45930</v>
      </c>
      <c r="C47" s="49">
        <v>46112</v>
      </c>
    </row>
    <row r="48" spans="1:3" x14ac:dyDescent="0.25">
      <c r="A48" t="s">
        <v>706</v>
      </c>
      <c r="B48">
        <v>1358.2967000000001</v>
      </c>
      <c r="C48">
        <v>1393.7071000000001</v>
      </c>
    </row>
    <row r="49" spans="1:3" x14ac:dyDescent="0.25">
      <c r="A49" t="s">
        <v>1048</v>
      </c>
      <c r="B49">
        <v>1000.1605</v>
      </c>
      <c r="C49">
        <v>1000.2098</v>
      </c>
    </row>
    <row r="50" spans="1:3" x14ac:dyDescent="0.25">
      <c r="A50" t="s">
        <v>1025</v>
      </c>
      <c r="B50" t="s">
        <v>708</v>
      </c>
      <c r="C50">
        <v>1376.1643999999999</v>
      </c>
    </row>
    <row r="51" spans="1:3" x14ac:dyDescent="0.25">
      <c r="A51" t="s">
        <v>482</v>
      </c>
      <c r="B51">
        <v>1357.8345999999999</v>
      </c>
      <c r="C51">
        <v>1393.2442000000001</v>
      </c>
    </row>
    <row r="52" spans="1:3" x14ac:dyDescent="0.25">
      <c r="A52" t="s">
        <v>1026</v>
      </c>
      <c r="B52">
        <v>1058.2917</v>
      </c>
      <c r="C52">
        <v>1058.5148999999999</v>
      </c>
    </row>
    <row r="53" spans="1:3" x14ac:dyDescent="0.25">
      <c r="A53" t="s">
        <v>1027</v>
      </c>
      <c r="B53" t="s">
        <v>708</v>
      </c>
      <c r="C53">
        <v>1378.3035</v>
      </c>
    </row>
    <row r="54" spans="1:3" x14ac:dyDescent="0.25">
      <c r="A54" t="s">
        <v>1049</v>
      </c>
      <c r="B54">
        <v>1353.1995999999999</v>
      </c>
      <c r="C54">
        <v>1388.1474000000001</v>
      </c>
    </row>
    <row r="55" spans="1:3" x14ac:dyDescent="0.25">
      <c r="A55" t="s">
        <v>1050</v>
      </c>
      <c r="B55">
        <v>1008.3427</v>
      </c>
      <c r="C55">
        <v>1008.3665</v>
      </c>
    </row>
    <row r="56" spans="1:3" x14ac:dyDescent="0.25">
      <c r="A56" t="s">
        <v>1028</v>
      </c>
      <c r="B56">
        <v>1095.4584</v>
      </c>
      <c r="C56">
        <v>1095.7745</v>
      </c>
    </row>
    <row r="57" spans="1:3" x14ac:dyDescent="0.25">
      <c r="A57" t="s">
        <v>483</v>
      </c>
      <c r="B57">
        <v>1353.1939</v>
      </c>
      <c r="C57">
        <v>1388.1362999999999</v>
      </c>
    </row>
    <row r="58" spans="1:3" x14ac:dyDescent="0.25">
      <c r="A58" t="s">
        <v>1029</v>
      </c>
      <c r="B58">
        <v>1005.151</v>
      </c>
      <c r="C58">
        <v>1005.3572</v>
      </c>
    </row>
    <row r="59" spans="1:3" x14ac:dyDescent="0.25">
      <c r="A59" t="s">
        <v>1030</v>
      </c>
      <c r="B59">
        <v>1016.5195</v>
      </c>
      <c r="C59">
        <v>1016.5569</v>
      </c>
    </row>
    <row r="60" spans="1:3" x14ac:dyDescent="0.25">
      <c r="A60" t="s">
        <v>1051</v>
      </c>
      <c r="B60">
        <v>1242.3453999999999</v>
      </c>
      <c r="C60">
        <v>1274.7433000000001</v>
      </c>
    </row>
    <row r="61" spans="1:3" x14ac:dyDescent="0.25">
      <c r="A61" t="s">
        <v>1052</v>
      </c>
      <c r="B61">
        <v>1000</v>
      </c>
      <c r="C61">
        <v>1000</v>
      </c>
    </row>
    <row r="62" spans="1:3" x14ac:dyDescent="0.25">
      <c r="A62" t="s">
        <v>1053</v>
      </c>
      <c r="B62">
        <v>1242.3438000000001</v>
      </c>
      <c r="C62">
        <v>1274.7416000000001</v>
      </c>
    </row>
    <row r="63" spans="1:3" x14ac:dyDescent="0.25">
      <c r="A63" t="s">
        <v>1054</v>
      </c>
      <c r="B63">
        <v>1000</v>
      </c>
      <c r="C63">
        <v>1000</v>
      </c>
    </row>
    <row r="64" spans="1:3" x14ac:dyDescent="0.25">
      <c r="A64" t="s">
        <v>718</v>
      </c>
    </row>
    <row r="66" spans="1:4" x14ac:dyDescent="0.25">
      <c r="A66" t="s">
        <v>1031</v>
      </c>
    </row>
    <row r="68" spans="1:4" x14ac:dyDescent="0.25">
      <c r="A68" s="51" t="s">
        <v>1032</v>
      </c>
      <c r="B68" s="51" t="s">
        <v>1033</v>
      </c>
      <c r="C68" s="51" t="s">
        <v>1034</v>
      </c>
      <c r="D68" s="51" t="s">
        <v>1035</v>
      </c>
    </row>
    <row r="69" spans="1:4" x14ac:dyDescent="0.25">
      <c r="A69" s="51" t="s">
        <v>1055</v>
      </c>
      <c r="B69" s="51"/>
      <c r="C69" s="51">
        <v>25.417004299999999</v>
      </c>
      <c r="D69" s="51">
        <v>25.417004299999999</v>
      </c>
    </row>
    <row r="70" spans="1:4" x14ac:dyDescent="0.25">
      <c r="A70" s="51" t="s">
        <v>1056</v>
      </c>
      <c r="B70" s="51"/>
      <c r="C70" s="51">
        <v>22.775495599999999</v>
      </c>
      <c r="D70" s="51">
        <v>22.775495599999999</v>
      </c>
    </row>
    <row r="71" spans="1:4" x14ac:dyDescent="0.25">
      <c r="A71" s="51" t="s">
        <v>1057</v>
      </c>
      <c r="B71" s="51"/>
      <c r="C71" s="51">
        <v>27.0493366</v>
      </c>
      <c r="D71" s="51">
        <v>27.0493366</v>
      </c>
    </row>
    <row r="72" spans="1:4" x14ac:dyDescent="0.25">
      <c r="A72" s="51" t="s">
        <v>1058</v>
      </c>
      <c r="B72" s="51"/>
      <c r="C72" s="51">
        <v>18.6896551</v>
      </c>
      <c r="D72" s="51">
        <v>18.6896551</v>
      </c>
    </row>
    <row r="73" spans="1:4" x14ac:dyDescent="0.25">
      <c r="A73" s="51" t="s">
        <v>1059</v>
      </c>
      <c r="B73" s="51"/>
      <c r="C73" s="51">
        <v>25.608297100000001</v>
      </c>
      <c r="D73" s="51">
        <v>25.608297100000001</v>
      </c>
    </row>
    <row r="74" spans="1:4" x14ac:dyDescent="0.25">
      <c r="A74" s="51" t="s">
        <v>1060</v>
      </c>
      <c r="B74" s="51"/>
      <c r="C74" s="51">
        <v>27.718721599999999</v>
      </c>
      <c r="D74" s="51">
        <v>27.718721599999999</v>
      </c>
    </row>
    <row r="75" spans="1:4" x14ac:dyDescent="0.25">
      <c r="A75" s="51" t="s">
        <v>1061</v>
      </c>
      <c r="B75" s="51"/>
      <c r="C75" s="51">
        <v>25.471892499999999</v>
      </c>
      <c r="D75" s="51">
        <v>25.471892499999999</v>
      </c>
    </row>
    <row r="76" spans="1:4" x14ac:dyDescent="0.25">
      <c r="A76" s="51" t="s">
        <v>1062</v>
      </c>
      <c r="B76" s="51"/>
      <c r="C76" s="51">
        <v>25.844118699999999</v>
      </c>
      <c r="D76" s="51">
        <v>25.844118699999999</v>
      </c>
    </row>
    <row r="78" spans="1:4" x14ac:dyDescent="0.25">
      <c r="A78" t="s">
        <v>221</v>
      </c>
      <c r="B78" s="3" t="s">
        <v>155</v>
      </c>
    </row>
    <row r="79" spans="1:4" ht="30" x14ac:dyDescent="0.25">
      <c r="A79" s="48" t="s">
        <v>222</v>
      </c>
      <c r="B79" s="3" t="s">
        <v>155</v>
      </c>
    </row>
    <row r="80" spans="1:4" x14ac:dyDescent="0.25">
      <c r="A80" s="48" t="s">
        <v>223</v>
      </c>
      <c r="B80" s="3" t="s">
        <v>155</v>
      </c>
    </row>
    <row r="81" spans="1:4" x14ac:dyDescent="0.25">
      <c r="A81" t="s">
        <v>224</v>
      </c>
      <c r="B81" s="50">
        <f>B38</f>
        <v>3.509111832347935E-3</v>
      </c>
    </row>
    <row r="82" spans="1:4" ht="29.1" customHeight="1" x14ac:dyDescent="0.25">
      <c r="A82" s="48" t="s">
        <v>225</v>
      </c>
      <c r="B82" s="3" t="s">
        <v>155</v>
      </c>
    </row>
    <row r="83" spans="1:4" ht="29.1" customHeight="1" x14ac:dyDescent="0.25">
      <c r="A83" s="48" t="s">
        <v>226</v>
      </c>
      <c r="B83" s="3" t="s">
        <v>155</v>
      </c>
    </row>
    <row r="84" spans="1:4" ht="29.1" customHeight="1" x14ac:dyDescent="0.25">
      <c r="A84" s="48" t="s">
        <v>227</v>
      </c>
      <c r="B84" s="3" t="s">
        <v>155</v>
      </c>
    </row>
    <row r="85" spans="1:4" x14ac:dyDescent="0.25">
      <c r="A85" s="48" t="s">
        <v>228</v>
      </c>
      <c r="B85" s="3" t="s">
        <v>155</v>
      </c>
    </row>
    <row r="86" spans="1:4" x14ac:dyDescent="0.25">
      <c r="A86" s="48" t="s">
        <v>229</v>
      </c>
      <c r="B86" s="3" t="s">
        <v>155</v>
      </c>
    </row>
    <row r="88" spans="1:4" ht="69.95" customHeight="1" x14ac:dyDescent="0.25">
      <c r="A88" s="120" t="s">
        <v>230</v>
      </c>
      <c r="B88" s="120" t="s">
        <v>231</v>
      </c>
      <c r="C88" s="120" t="s">
        <v>3</v>
      </c>
      <c r="D88" s="120" t="s">
        <v>4</v>
      </c>
    </row>
    <row r="89" spans="1:4" ht="69.95" customHeight="1" x14ac:dyDescent="0.25">
      <c r="A89" s="120" t="s">
        <v>1063</v>
      </c>
      <c r="B89" s="120"/>
      <c r="C89" s="120" t="s">
        <v>44</v>
      </c>
      <c r="D89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00"/>
  <sheetViews>
    <sheetView showGridLines="0" workbookViewId="0">
      <pane ySplit="6" topLeftCell="A91" activePane="bottomLeft" state="frozen"/>
      <selection activeCell="B70" sqref="B70"/>
      <selection pane="bottomLeft" activeCell="A93" sqref="A93"/>
    </sheetView>
  </sheetViews>
  <sheetFormatPr defaultRowHeight="15" x14ac:dyDescent="0.25"/>
  <cols>
    <col min="1" max="1" width="6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1064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1065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285</v>
      </c>
      <c r="B10" s="31" t="s">
        <v>286</v>
      </c>
      <c r="C10" s="31" t="s">
        <v>287</v>
      </c>
      <c r="D10" s="14">
        <v>118662</v>
      </c>
      <c r="E10" s="15">
        <v>3506.11</v>
      </c>
      <c r="F10" s="16">
        <v>8.0199999999999994E-2</v>
      </c>
      <c r="G10" s="16"/>
    </row>
    <row r="11" spans="1:8" x14ac:dyDescent="0.25">
      <c r="A11" s="13" t="s">
        <v>350</v>
      </c>
      <c r="B11" s="31" t="s">
        <v>351</v>
      </c>
      <c r="C11" s="31" t="s">
        <v>352</v>
      </c>
      <c r="D11" s="14">
        <v>60797</v>
      </c>
      <c r="E11" s="15">
        <v>2402.33</v>
      </c>
      <c r="F11" s="16">
        <v>5.5E-2</v>
      </c>
      <c r="G11" s="16"/>
    </row>
    <row r="12" spans="1:8" x14ac:dyDescent="0.25">
      <c r="A12" s="13" t="s">
        <v>261</v>
      </c>
      <c r="B12" s="31" t="s">
        <v>262</v>
      </c>
      <c r="C12" s="31" t="s">
        <v>263</v>
      </c>
      <c r="D12" s="14">
        <v>133032</v>
      </c>
      <c r="E12" s="15">
        <v>2371.16</v>
      </c>
      <c r="F12" s="16">
        <v>5.4300000000000001E-2</v>
      </c>
      <c r="G12" s="16"/>
    </row>
    <row r="13" spans="1:8" x14ac:dyDescent="0.25">
      <c r="A13" s="13" t="s">
        <v>367</v>
      </c>
      <c r="B13" s="31" t="s">
        <v>368</v>
      </c>
      <c r="C13" s="31" t="s">
        <v>287</v>
      </c>
      <c r="D13" s="14">
        <v>17196</v>
      </c>
      <c r="E13" s="15">
        <v>2116.14</v>
      </c>
      <c r="F13" s="16">
        <v>4.8399999999999999E-2</v>
      </c>
      <c r="G13" s="16"/>
    </row>
    <row r="14" spans="1:8" x14ac:dyDescent="0.25">
      <c r="A14" s="13" t="s">
        <v>362</v>
      </c>
      <c r="B14" s="31" t="s">
        <v>363</v>
      </c>
      <c r="C14" s="31" t="s">
        <v>355</v>
      </c>
      <c r="D14" s="14">
        <v>94652</v>
      </c>
      <c r="E14" s="15">
        <v>1945.29</v>
      </c>
      <c r="F14" s="16">
        <v>4.4499999999999998E-2</v>
      </c>
      <c r="G14" s="16"/>
    </row>
    <row r="15" spans="1:8" x14ac:dyDescent="0.25">
      <c r="A15" s="13" t="s">
        <v>353</v>
      </c>
      <c r="B15" s="31" t="s">
        <v>354</v>
      </c>
      <c r="C15" s="31" t="s">
        <v>355</v>
      </c>
      <c r="D15" s="14">
        <v>613164</v>
      </c>
      <c r="E15" s="15">
        <v>1764.07</v>
      </c>
      <c r="F15" s="16">
        <v>4.0399999999999998E-2</v>
      </c>
      <c r="G15" s="16"/>
    </row>
    <row r="16" spans="1:8" x14ac:dyDescent="0.25">
      <c r="A16" s="13" t="s">
        <v>869</v>
      </c>
      <c r="B16" s="31" t="s">
        <v>870</v>
      </c>
      <c r="C16" s="31" t="s">
        <v>304</v>
      </c>
      <c r="D16" s="14">
        <v>698233</v>
      </c>
      <c r="E16" s="15">
        <v>1598.81</v>
      </c>
      <c r="F16" s="16">
        <v>3.6600000000000001E-2</v>
      </c>
      <c r="G16" s="16"/>
    </row>
    <row r="17" spans="1:7" x14ac:dyDescent="0.25">
      <c r="A17" s="13" t="s">
        <v>509</v>
      </c>
      <c r="B17" s="31" t="s">
        <v>510</v>
      </c>
      <c r="C17" s="31" t="s">
        <v>352</v>
      </c>
      <c r="D17" s="14">
        <v>57435</v>
      </c>
      <c r="E17" s="15">
        <v>1243.58</v>
      </c>
      <c r="F17" s="16">
        <v>2.8500000000000001E-2</v>
      </c>
      <c r="G17" s="16"/>
    </row>
    <row r="18" spans="1:7" x14ac:dyDescent="0.25">
      <c r="A18" s="13" t="s">
        <v>505</v>
      </c>
      <c r="B18" s="31" t="s">
        <v>506</v>
      </c>
      <c r="C18" s="31" t="s">
        <v>287</v>
      </c>
      <c r="D18" s="14">
        <v>18205</v>
      </c>
      <c r="E18" s="15">
        <v>1198.98</v>
      </c>
      <c r="F18" s="16">
        <v>2.7400000000000001E-2</v>
      </c>
      <c r="G18" s="16"/>
    </row>
    <row r="19" spans="1:7" x14ac:dyDescent="0.25">
      <c r="A19" s="13" t="s">
        <v>387</v>
      </c>
      <c r="B19" s="31" t="s">
        <v>388</v>
      </c>
      <c r="C19" s="31" t="s">
        <v>389</v>
      </c>
      <c r="D19" s="14">
        <v>108492</v>
      </c>
      <c r="E19" s="15">
        <v>1100.98</v>
      </c>
      <c r="F19" s="16">
        <v>2.52E-2</v>
      </c>
      <c r="G19" s="16"/>
    </row>
    <row r="20" spans="1:7" x14ac:dyDescent="0.25">
      <c r="A20" s="13" t="s">
        <v>511</v>
      </c>
      <c r="B20" s="31" t="s">
        <v>512</v>
      </c>
      <c r="C20" s="31" t="s">
        <v>323</v>
      </c>
      <c r="D20" s="14">
        <v>18479</v>
      </c>
      <c r="E20" s="15">
        <v>1002.12</v>
      </c>
      <c r="F20" s="16">
        <v>2.29E-2</v>
      </c>
      <c r="G20" s="16"/>
    </row>
    <row r="21" spans="1:7" x14ac:dyDescent="0.25">
      <c r="A21" s="13" t="s">
        <v>473</v>
      </c>
      <c r="B21" s="31" t="s">
        <v>474</v>
      </c>
      <c r="C21" s="31" t="s">
        <v>352</v>
      </c>
      <c r="D21" s="14">
        <v>68875</v>
      </c>
      <c r="E21" s="15">
        <v>992.49</v>
      </c>
      <c r="F21" s="16">
        <v>2.2700000000000001E-2</v>
      </c>
      <c r="G21" s="16"/>
    </row>
    <row r="22" spans="1:7" x14ac:dyDescent="0.25">
      <c r="A22" s="13" t="s">
        <v>429</v>
      </c>
      <c r="B22" s="31" t="s">
        <v>430</v>
      </c>
      <c r="C22" s="31" t="s">
        <v>281</v>
      </c>
      <c r="D22" s="14">
        <v>113821</v>
      </c>
      <c r="E22" s="15">
        <v>912.33</v>
      </c>
      <c r="F22" s="16">
        <v>2.0899999999999998E-2</v>
      </c>
      <c r="G22" s="16"/>
    </row>
    <row r="23" spans="1:7" x14ac:dyDescent="0.25">
      <c r="A23" s="13" t="s">
        <v>1066</v>
      </c>
      <c r="B23" s="31" t="s">
        <v>1067</v>
      </c>
      <c r="C23" s="31" t="s">
        <v>437</v>
      </c>
      <c r="D23" s="14">
        <v>70832</v>
      </c>
      <c r="E23" s="15">
        <v>910.19</v>
      </c>
      <c r="F23" s="16">
        <v>2.0799999999999999E-2</v>
      </c>
      <c r="G23" s="16"/>
    </row>
    <row r="24" spans="1:7" x14ac:dyDescent="0.25">
      <c r="A24" s="13" t="s">
        <v>501</v>
      </c>
      <c r="B24" s="31" t="s">
        <v>502</v>
      </c>
      <c r="C24" s="31" t="s">
        <v>323</v>
      </c>
      <c r="D24" s="14">
        <v>76948</v>
      </c>
      <c r="E24" s="15">
        <v>903.99</v>
      </c>
      <c r="F24" s="16">
        <v>2.07E-2</v>
      </c>
      <c r="G24" s="16"/>
    </row>
    <row r="25" spans="1:7" x14ac:dyDescent="0.25">
      <c r="A25" s="13" t="s">
        <v>1068</v>
      </c>
      <c r="B25" s="31" t="s">
        <v>1069</v>
      </c>
      <c r="C25" s="31" t="s">
        <v>1070</v>
      </c>
      <c r="D25" s="14">
        <v>2699</v>
      </c>
      <c r="E25" s="15">
        <v>857.61</v>
      </c>
      <c r="F25" s="16">
        <v>1.9599999999999999E-2</v>
      </c>
      <c r="G25" s="16"/>
    </row>
    <row r="26" spans="1:7" x14ac:dyDescent="0.25">
      <c r="A26" s="13" t="s">
        <v>488</v>
      </c>
      <c r="B26" s="31" t="s">
        <v>489</v>
      </c>
      <c r="C26" s="31" t="s">
        <v>389</v>
      </c>
      <c r="D26" s="14">
        <v>115542</v>
      </c>
      <c r="E26" s="15">
        <v>850.33</v>
      </c>
      <c r="F26" s="16">
        <v>1.95E-2</v>
      </c>
      <c r="G26" s="16"/>
    </row>
    <row r="27" spans="1:7" x14ac:dyDescent="0.25">
      <c r="A27" s="13" t="s">
        <v>503</v>
      </c>
      <c r="B27" s="31" t="s">
        <v>504</v>
      </c>
      <c r="C27" s="31" t="s">
        <v>287</v>
      </c>
      <c r="D27" s="14">
        <v>15976</v>
      </c>
      <c r="E27" s="15">
        <v>808.86</v>
      </c>
      <c r="F27" s="16">
        <v>1.8499999999999999E-2</v>
      </c>
      <c r="G27" s="16"/>
    </row>
    <row r="28" spans="1:7" x14ac:dyDescent="0.25">
      <c r="A28" s="13" t="s">
        <v>1071</v>
      </c>
      <c r="B28" s="31" t="s">
        <v>1072</v>
      </c>
      <c r="C28" s="31" t="s">
        <v>352</v>
      </c>
      <c r="D28" s="14">
        <v>115257</v>
      </c>
      <c r="E28" s="15">
        <v>808.53</v>
      </c>
      <c r="F28" s="16">
        <v>1.8499999999999999E-2</v>
      </c>
      <c r="G28" s="16"/>
    </row>
    <row r="29" spans="1:7" x14ac:dyDescent="0.25">
      <c r="A29" s="13" t="s">
        <v>1073</v>
      </c>
      <c r="B29" s="31" t="s">
        <v>1074</v>
      </c>
      <c r="C29" s="31" t="s">
        <v>378</v>
      </c>
      <c r="D29" s="14">
        <v>50210</v>
      </c>
      <c r="E29" s="15">
        <v>802.86</v>
      </c>
      <c r="F29" s="16">
        <v>1.84E-2</v>
      </c>
      <c r="G29" s="16"/>
    </row>
    <row r="30" spans="1:7" x14ac:dyDescent="0.25">
      <c r="A30" s="13" t="s">
        <v>1075</v>
      </c>
      <c r="B30" s="31" t="s">
        <v>1076</v>
      </c>
      <c r="C30" s="31" t="s">
        <v>910</v>
      </c>
      <c r="D30" s="14">
        <v>186368</v>
      </c>
      <c r="E30" s="15">
        <v>776.6</v>
      </c>
      <c r="F30" s="16">
        <v>1.78E-2</v>
      </c>
      <c r="G30" s="16"/>
    </row>
    <row r="31" spans="1:7" x14ac:dyDescent="0.25">
      <c r="A31" s="13" t="s">
        <v>338</v>
      </c>
      <c r="B31" s="31" t="s">
        <v>339</v>
      </c>
      <c r="C31" s="31" t="s">
        <v>292</v>
      </c>
      <c r="D31" s="14">
        <v>33309</v>
      </c>
      <c r="E31" s="15">
        <v>770.74</v>
      </c>
      <c r="F31" s="16">
        <v>1.7600000000000001E-2</v>
      </c>
      <c r="G31" s="16"/>
    </row>
    <row r="32" spans="1:7" x14ac:dyDescent="0.25">
      <c r="A32" s="13" t="s">
        <v>1077</v>
      </c>
      <c r="B32" s="31" t="s">
        <v>1078</v>
      </c>
      <c r="C32" s="31" t="s">
        <v>352</v>
      </c>
      <c r="D32" s="14">
        <v>84170</v>
      </c>
      <c r="E32" s="15">
        <v>754.25</v>
      </c>
      <c r="F32" s="16">
        <v>1.7299999999999999E-2</v>
      </c>
      <c r="G32" s="16"/>
    </row>
    <row r="33" spans="1:7" x14ac:dyDescent="0.25">
      <c r="A33" s="13" t="s">
        <v>1079</v>
      </c>
      <c r="B33" s="31" t="s">
        <v>1080</v>
      </c>
      <c r="C33" s="31" t="s">
        <v>444</v>
      </c>
      <c r="D33" s="14">
        <v>61429</v>
      </c>
      <c r="E33" s="15">
        <v>748.7</v>
      </c>
      <c r="F33" s="16">
        <v>1.7100000000000001E-2</v>
      </c>
      <c r="G33" s="16"/>
    </row>
    <row r="34" spans="1:7" x14ac:dyDescent="0.25">
      <c r="A34" s="13" t="s">
        <v>1081</v>
      </c>
      <c r="B34" s="31" t="s">
        <v>1082</v>
      </c>
      <c r="C34" s="31" t="s">
        <v>304</v>
      </c>
      <c r="D34" s="14">
        <v>18057</v>
      </c>
      <c r="E34" s="15">
        <v>714.48</v>
      </c>
      <c r="F34" s="16">
        <v>1.6299999999999999E-2</v>
      </c>
      <c r="G34" s="16"/>
    </row>
    <row r="35" spans="1:7" x14ac:dyDescent="0.25">
      <c r="A35" s="13" t="s">
        <v>1083</v>
      </c>
      <c r="B35" s="31" t="s">
        <v>1084</v>
      </c>
      <c r="C35" s="31" t="s">
        <v>578</v>
      </c>
      <c r="D35" s="14">
        <v>68642</v>
      </c>
      <c r="E35" s="15">
        <v>675.99</v>
      </c>
      <c r="F35" s="16">
        <v>1.55E-2</v>
      </c>
      <c r="G35" s="16"/>
    </row>
    <row r="36" spans="1:7" x14ac:dyDescent="0.25">
      <c r="A36" s="13" t="s">
        <v>456</v>
      </c>
      <c r="B36" s="31" t="s">
        <v>457</v>
      </c>
      <c r="C36" s="31" t="s">
        <v>304</v>
      </c>
      <c r="D36" s="14">
        <v>242202</v>
      </c>
      <c r="E36" s="15">
        <v>629.85</v>
      </c>
      <c r="F36" s="16">
        <v>1.44E-2</v>
      </c>
      <c r="G36" s="16"/>
    </row>
    <row r="37" spans="1:7" x14ac:dyDescent="0.25">
      <c r="A37" s="13" t="s">
        <v>494</v>
      </c>
      <c r="B37" s="31" t="s">
        <v>495</v>
      </c>
      <c r="C37" s="31" t="s">
        <v>304</v>
      </c>
      <c r="D37" s="14">
        <v>598087</v>
      </c>
      <c r="E37" s="15">
        <v>629.79</v>
      </c>
      <c r="F37" s="16">
        <v>1.44E-2</v>
      </c>
      <c r="G37" s="16"/>
    </row>
    <row r="38" spans="1:7" x14ac:dyDescent="0.25">
      <c r="A38" s="13" t="s">
        <v>458</v>
      </c>
      <c r="B38" s="31" t="s">
        <v>459</v>
      </c>
      <c r="C38" s="31" t="s">
        <v>451</v>
      </c>
      <c r="D38" s="14">
        <v>40969</v>
      </c>
      <c r="E38" s="15">
        <v>617.12</v>
      </c>
      <c r="F38" s="16">
        <v>1.41E-2</v>
      </c>
      <c r="G38" s="16"/>
    </row>
    <row r="39" spans="1:7" x14ac:dyDescent="0.25">
      <c r="A39" s="13" t="s">
        <v>1085</v>
      </c>
      <c r="B39" s="31" t="s">
        <v>1086</v>
      </c>
      <c r="C39" s="31" t="s">
        <v>304</v>
      </c>
      <c r="D39" s="14">
        <v>120620</v>
      </c>
      <c r="E39" s="15">
        <v>602.26</v>
      </c>
      <c r="F39" s="16">
        <v>1.38E-2</v>
      </c>
      <c r="G39" s="16"/>
    </row>
    <row r="40" spans="1:7" x14ac:dyDescent="0.25">
      <c r="A40" s="13" t="s">
        <v>431</v>
      </c>
      <c r="B40" s="31" t="s">
        <v>432</v>
      </c>
      <c r="C40" s="31" t="s">
        <v>378</v>
      </c>
      <c r="D40" s="14">
        <v>30525</v>
      </c>
      <c r="E40" s="15">
        <v>591.27</v>
      </c>
      <c r="F40" s="16">
        <v>1.35E-2</v>
      </c>
      <c r="G40" s="16"/>
    </row>
    <row r="41" spans="1:7" x14ac:dyDescent="0.25">
      <c r="A41" s="13" t="s">
        <v>433</v>
      </c>
      <c r="B41" s="31" t="s">
        <v>434</v>
      </c>
      <c r="C41" s="31" t="s">
        <v>352</v>
      </c>
      <c r="D41" s="14">
        <v>35730</v>
      </c>
      <c r="E41" s="15">
        <v>575.5</v>
      </c>
      <c r="F41" s="16">
        <v>1.32E-2</v>
      </c>
      <c r="G41" s="16"/>
    </row>
    <row r="42" spans="1:7" x14ac:dyDescent="0.25">
      <c r="A42" s="13" t="s">
        <v>1087</v>
      </c>
      <c r="B42" s="31" t="s">
        <v>1088</v>
      </c>
      <c r="C42" s="31" t="s">
        <v>444</v>
      </c>
      <c r="D42" s="14">
        <v>140214</v>
      </c>
      <c r="E42" s="15">
        <v>538.55999999999995</v>
      </c>
      <c r="F42" s="16">
        <v>1.23E-2</v>
      </c>
      <c r="G42" s="16"/>
    </row>
    <row r="43" spans="1:7" x14ac:dyDescent="0.25">
      <c r="A43" s="13" t="s">
        <v>298</v>
      </c>
      <c r="B43" s="31" t="s">
        <v>299</v>
      </c>
      <c r="C43" s="31" t="s">
        <v>287</v>
      </c>
      <c r="D43" s="14">
        <v>65423</v>
      </c>
      <c r="E43" s="15">
        <v>493.29</v>
      </c>
      <c r="F43" s="16">
        <v>1.1299999999999999E-2</v>
      </c>
      <c r="G43" s="16"/>
    </row>
    <row r="44" spans="1:7" x14ac:dyDescent="0.25">
      <c r="A44" s="13" t="s">
        <v>442</v>
      </c>
      <c r="B44" s="31" t="s">
        <v>443</v>
      </c>
      <c r="C44" s="31" t="s">
        <v>444</v>
      </c>
      <c r="D44" s="14">
        <v>17720</v>
      </c>
      <c r="E44" s="15">
        <v>465.91</v>
      </c>
      <c r="F44" s="16">
        <v>1.0699999999999999E-2</v>
      </c>
      <c r="G44" s="16"/>
    </row>
    <row r="45" spans="1:7" x14ac:dyDescent="0.25">
      <c r="A45" s="13" t="s">
        <v>321</v>
      </c>
      <c r="B45" s="31" t="s">
        <v>322</v>
      </c>
      <c r="C45" s="31" t="s">
        <v>323</v>
      </c>
      <c r="D45" s="14">
        <v>73845</v>
      </c>
      <c r="E45" s="15">
        <v>459.28</v>
      </c>
      <c r="F45" s="16">
        <v>1.0500000000000001E-2</v>
      </c>
      <c r="G45" s="16"/>
    </row>
    <row r="46" spans="1:7" x14ac:dyDescent="0.25">
      <c r="A46" s="13" t="s">
        <v>1089</v>
      </c>
      <c r="B46" s="31" t="s">
        <v>1090</v>
      </c>
      <c r="C46" s="31" t="s">
        <v>278</v>
      </c>
      <c r="D46" s="14">
        <v>119398</v>
      </c>
      <c r="E46" s="15">
        <v>452.22</v>
      </c>
      <c r="F46" s="16">
        <v>1.03E-2</v>
      </c>
      <c r="G46" s="16"/>
    </row>
    <row r="47" spans="1:7" x14ac:dyDescent="0.25">
      <c r="A47" s="13" t="s">
        <v>329</v>
      </c>
      <c r="B47" s="31" t="s">
        <v>330</v>
      </c>
      <c r="C47" s="31" t="s">
        <v>311</v>
      </c>
      <c r="D47" s="14">
        <v>421022</v>
      </c>
      <c r="E47" s="15">
        <v>442.41</v>
      </c>
      <c r="F47" s="16">
        <v>1.01E-2</v>
      </c>
      <c r="G47" s="16"/>
    </row>
    <row r="48" spans="1:7" x14ac:dyDescent="0.25">
      <c r="A48" s="13" t="s">
        <v>858</v>
      </c>
      <c r="B48" s="31" t="s">
        <v>859</v>
      </c>
      <c r="C48" s="31" t="s">
        <v>346</v>
      </c>
      <c r="D48" s="14">
        <v>53945</v>
      </c>
      <c r="E48" s="15">
        <v>428.86</v>
      </c>
      <c r="F48" s="16">
        <v>9.7999999999999997E-3</v>
      </c>
      <c r="G48" s="16"/>
    </row>
    <row r="49" spans="1:7" x14ac:dyDescent="0.25">
      <c r="A49" s="13" t="s">
        <v>302</v>
      </c>
      <c r="B49" s="31" t="s">
        <v>303</v>
      </c>
      <c r="C49" s="31" t="s">
        <v>304</v>
      </c>
      <c r="D49" s="14">
        <v>12653</v>
      </c>
      <c r="E49" s="15">
        <v>417.02</v>
      </c>
      <c r="F49" s="16">
        <v>9.4999999999999998E-3</v>
      </c>
      <c r="G49" s="16"/>
    </row>
    <row r="50" spans="1:7" x14ac:dyDescent="0.25">
      <c r="A50" s="13" t="s">
        <v>862</v>
      </c>
      <c r="B50" s="31" t="s">
        <v>863</v>
      </c>
      <c r="C50" s="31" t="s">
        <v>864</v>
      </c>
      <c r="D50" s="14">
        <v>70914</v>
      </c>
      <c r="E50" s="15">
        <v>404.88</v>
      </c>
      <c r="F50" s="16">
        <v>9.2999999999999992E-3</v>
      </c>
      <c r="G50" s="16"/>
    </row>
    <row r="51" spans="1:7" x14ac:dyDescent="0.25">
      <c r="A51" s="13" t="s">
        <v>1091</v>
      </c>
      <c r="B51" s="31" t="s">
        <v>1092</v>
      </c>
      <c r="C51" s="31" t="s">
        <v>451</v>
      </c>
      <c r="D51" s="14">
        <v>35919</v>
      </c>
      <c r="E51" s="15">
        <v>403.37</v>
      </c>
      <c r="F51" s="16">
        <v>9.1999999999999998E-3</v>
      </c>
      <c r="G51" s="16"/>
    </row>
    <row r="52" spans="1:7" x14ac:dyDescent="0.25">
      <c r="A52" s="13" t="s">
        <v>1093</v>
      </c>
      <c r="B52" s="31" t="s">
        <v>1094</v>
      </c>
      <c r="C52" s="31" t="s">
        <v>864</v>
      </c>
      <c r="D52" s="14">
        <v>85965</v>
      </c>
      <c r="E52" s="15">
        <v>373.17</v>
      </c>
      <c r="F52" s="16">
        <v>8.5000000000000006E-3</v>
      </c>
      <c r="G52" s="16"/>
    </row>
    <row r="53" spans="1:7" x14ac:dyDescent="0.25">
      <c r="A53" s="13" t="s">
        <v>1095</v>
      </c>
      <c r="B53" s="31" t="s">
        <v>1096</v>
      </c>
      <c r="C53" s="31" t="s">
        <v>1070</v>
      </c>
      <c r="D53" s="14">
        <v>36725</v>
      </c>
      <c r="E53" s="15">
        <v>304.62</v>
      </c>
      <c r="F53" s="16">
        <v>7.0000000000000001E-3</v>
      </c>
      <c r="G53" s="16"/>
    </row>
    <row r="54" spans="1:7" x14ac:dyDescent="0.25">
      <c r="A54" s="13" t="s">
        <v>376</v>
      </c>
      <c r="B54" s="31" t="s">
        <v>377</v>
      </c>
      <c r="C54" s="31" t="s">
        <v>378</v>
      </c>
      <c r="D54" s="14">
        <v>7493</v>
      </c>
      <c r="E54" s="15">
        <v>302.57</v>
      </c>
      <c r="F54" s="16">
        <v>6.8999999999999999E-3</v>
      </c>
      <c r="G54" s="16"/>
    </row>
    <row r="55" spans="1:7" x14ac:dyDescent="0.25">
      <c r="A55" s="13" t="s">
        <v>1097</v>
      </c>
      <c r="B55" s="31" t="s">
        <v>1098</v>
      </c>
      <c r="C55" s="31" t="s">
        <v>292</v>
      </c>
      <c r="D55" s="14">
        <v>10374</v>
      </c>
      <c r="E55" s="15">
        <v>291</v>
      </c>
      <c r="F55" s="16">
        <v>6.7000000000000002E-3</v>
      </c>
      <c r="G55" s="16"/>
    </row>
    <row r="56" spans="1:7" x14ac:dyDescent="0.25">
      <c r="A56" s="13" t="s">
        <v>543</v>
      </c>
      <c r="B56" s="31" t="s">
        <v>544</v>
      </c>
      <c r="C56" s="31" t="s">
        <v>311</v>
      </c>
      <c r="D56" s="14">
        <v>779969</v>
      </c>
      <c r="E56" s="15">
        <v>287.81</v>
      </c>
      <c r="F56" s="16">
        <v>6.6E-3</v>
      </c>
      <c r="G56" s="16"/>
    </row>
    <row r="57" spans="1:7" x14ac:dyDescent="0.25">
      <c r="A57" s="13" t="s">
        <v>1099</v>
      </c>
      <c r="B57" s="31" t="s">
        <v>1100</v>
      </c>
      <c r="C57" s="31" t="s">
        <v>352</v>
      </c>
      <c r="D57" s="14">
        <v>114847</v>
      </c>
      <c r="E57" s="15">
        <v>256.8</v>
      </c>
      <c r="F57" s="16">
        <v>5.8999999999999999E-3</v>
      </c>
      <c r="G57" s="16"/>
    </row>
    <row r="58" spans="1:7" x14ac:dyDescent="0.25">
      <c r="A58" s="13" t="s">
        <v>1101</v>
      </c>
      <c r="B58" s="31" t="s">
        <v>1102</v>
      </c>
      <c r="C58" s="31" t="s">
        <v>578</v>
      </c>
      <c r="D58" s="14">
        <v>48303</v>
      </c>
      <c r="E58" s="15">
        <v>198.26</v>
      </c>
      <c r="F58" s="16">
        <v>4.4999999999999997E-3</v>
      </c>
      <c r="G58" s="16"/>
    </row>
    <row r="59" spans="1:7" x14ac:dyDescent="0.25">
      <c r="A59" s="13" t="s">
        <v>1103</v>
      </c>
      <c r="B59" s="31" t="s">
        <v>1104</v>
      </c>
      <c r="C59" s="31" t="s">
        <v>864</v>
      </c>
      <c r="D59" s="14">
        <v>206097</v>
      </c>
      <c r="E59" s="15">
        <v>194.95</v>
      </c>
      <c r="F59" s="16">
        <v>4.4999999999999997E-3</v>
      </c>
      <c r="G59" s="16"/>
    </row>
    <row r="60" spans="1:7" x14ac:dyDescent="0.25">
      <c r="A60" s="13" t="s">
        <v>1105</v>
      </c>
      <c r="B60" s="31" t="s">
        <v>1106</v>
      </c>
      <c r="C60" s="31" t="s">
        <v>1107</v>
      </c>
      <c r="D60" s="14">
        <v>91790</v>
      </c>
      <c r="E60" s="15">
        <v>80.13</v>
      </c>
      <c r="F60" s="16">
        <v>1.8E-3</v>
      </c>
      <c r="G60" s="16"/>
    </row>
    <row r="61" spans="1:7" x14ac:dyDescent="0.25">
      <c r="A61" s="17" t="s">
        <v>189</v>
      </c>
      <c r="B61" s="32"/>
      <c r="C61" s="32"/>
      <c r="D61" s="18"/>
      <c r="E61" s="37">
        <v>42978.42</v>
      </c>
      <c r="F61" s="38">
        <v>0.98340000000000005</v>
      </c>
      <c r="G61" s="21"/>
    </row>
    <row r="62" spans="1:7" x14ac:dyDescent="0.25">
      <c r="A62" s="17" t="s">
        <v>481</v>
      </c>
      <c r="B62" s="31"/>
      <c r="C62" s="31"/>
      <c r="D62" s="14"/>
      <c r="E62" s="15"/>
      <c r="F62" s="16"/>
      <c r="G62" s="16"/>
    </row>
    <row r="63" spans="1:7" x14ac:dyDescent="0.25">
      <c r="A63" s="17" t="s">
        <v>189</v>
      </c>
      <c r="B63" s="31"/>
      <c r="C63" s="31"/>
      <c r="D63" s="14"/>
      <c r="E63" s="39" t="s">
        <v>155</v>
      </c>
      <c r="F63" s="40" t="s">
        <v>155</v>
      </c>
      <c r="G63" s="16"/>
    </row>
    <row r="64" spans="1:7" x14ac:dyDescent="0.25">
      <c r="A64" s="24" t="s">
        <v>192</v>
      </c>
      <c r="B64" s="33"/>
      <c r="C64" s="33"/>
      <c r="D64" s="25"/>
      <c r="E64" s="28">
        <v>42978.42</v>
      </c>
      <c r="F64" s="29">
        <v>0.98340000000000005</v>
      </c>
      <c r="G64" s="21"/>
    </row>
    <row r="65" spans="1:7" x14ac:dyDescent="0.25">
      <c r="A65" s="13"/>
      <c r="B65" s="31"/>
      <c r="C65" s="31"/>
      <c r="D65" s="14"/>
      <c r="E65" s="15"/>
      <c r="F65" s="16"/>
      <c r="G65" s="16"/>
    </row>
    <row r="66" spans="1:7" x14ac:dyDescent="0.25">
      <c r="A66" s="13"/>
      <c r="B66" s="31"/>
      <c r="C66" s="31"/>
      <c r="D66" s="14"/>
      <c r="E66" s="15"/>
      <c r="F66" s="16"/>
      <c r="G66" s="16"/>
    </row>
    <row r="67" spans="1:7" x14ac:dyDescent="0.25">
      <c r="A67" s="17" t="s">
        <v>193</v>
      </c>
      <c r="B67" s="31"/>
      <c r="C67" s="31"/>
      <c r="D67" s="14"/>
      <c r="E67" s="15"/>
      <c r="F67" s="16"/>
      <c r="G67" s="16"/>
    </row>
    <row r="68" spans="1:7" x14ac:dyDescent="0.25">
      <c r="A68" s="13" t="s">
        <v>194</v>
      </c>
      <c r="B68" s="31"/>
      <c r="C68" s="31"/>
      <c r="D68" s="14"/>
      <c r="E68" s="15">
        <v>946.59</v>
      </c>
      <c r="F68" s="16">
        <v>2.1700000000000001E-2</v>
      </c>
      <c r="G68" s="16">
        <v>5.2232000000000001E-2</v>
      </c>
    </row>
    <row r="69" spans="1:7" x14ac:dyDescent="0.25">
      <c r="A69" s="17" t="s">
        <v>189</v>
      </c>
      <c r="B69" s="32"/>
      <c r="C69" s="32"/>
      <c r="D69" s="18"/>
      <c r="E69" s="37">
        <v>946.59</v>
      </c>
      <c r="F69" s="38">
        <v>2.1700000000000001E-2</v>
      </c>
      <c r="G69" s="21"/>
    </row>
    <row r="70" spans="1:7" x14ac:dyDescent="0.25">
      <c r="A70" s="13"/>
      <c r="B70" s="31"/>
      <c r="C70" s="31"/>
      <c r="D70" s="14"/>
      <c r="E70" s="15"/>
      <c r="F70" s="16"/>
      <c r="G70" s="16"/>
    </row>
    <row r="71" spans="1:7" x14ac:dyDescent="0.25">
      <c r="A71" s="24" t="s">
        <v>192</v>
      </c>
      <c r="B71" s="33"/>
      <c r="C71" s="33"/>
      <c r="D71" s="25"/>
      <c r="E71" s="19">
        <v>946.59</v>
      </c>
      <c r="F71" s="20">
        <v>2.1700000000000001E-2</v>
      </c>
      <c r="G71" s="21"/>
    </row>
    <row r="72" spans="1:7" x14ac:dyDescent="0.25">
      <c r="A72" s="13" t="s">
        <v>195</v>
      </c>
      <c r="B72" s="31"/>
      <c r="C72" s="31"/>
      <c r="D72" s="14"/>
      <c r="E72" s="15">
        <v>0.27091769999999998</v>
      </c>
      <c r="F72" s="60" t="s">
        <v>197</v>
      </c>
      <c r="G72" s="16"/>
    </row>
    <row r="73" spans="1:7" x14ac:dyDescent="0.25">
      <c r="A73" s="13" t="s">
        <v>196</v>
      </c>
      <c r="B73" s="31"/>
      <c r="C73" s="31"/>
      <c r="D73" s="14"/>
      <c r="E73" s="35">
        <v>-217.86091769999999</v>
      </c>
      <c r="F73" s="36">
        <v>-5.1060000000000003E-3</v>
      </c>
      <c r="G73" s="16">
        <v>5.2232000000000001E-2</v>
      </c>
    </row>
    <row r="74" spans="1:7" x14ac:dyDescent="0.25">
      <c r="A74" s="26" t="s">
        <v>198</v>
      </c>
      <c r="B74" s="34"/>
      <c r="C74" s="34"/>
      <c r="D74" s="27"/>
      <c r="E74" s="28">
        <v>43707.42</v>
      </c>
      <c r="F74" s="29">
        <v>1</v>
      </c>
      <c r="G74" s="29"/>
    </row>
    <row r="76" spans="1:7" x14ac:dyDescent="0.25">
      <c r="A76" s="74" t="s">
        <v>200</v>
      </c>
    </row>
    <row r="78" spans="1:7" x14ac:dyDescent="0.25">
      <c r="A78" s="1" t="s">
        <v>211</v>
      </c>
    </row>
    <row r="79" spans="1:7" x14ac:dyDescent="0.25">
      <c r="A79" s="48" t="s">
        <v>212</v>
      </c>
      <c r="B79" s="3" t="s">
        <v>155</v>
      </c>
    </row>
    <row r="80" spans="1:7" x14ac:dyDescent="0.25">
      <c r="A80" t="s">
        <v>213</v>
      </c>
    </row>
    <row r="81" spans="1:3" x14ac:dyDescent="0.25">
      <c r="A81" t="s">
        <v>214</v>
      </c>
      <c r="B81" t="s">
        <v>215</v>
      </c>
      <c r="C81" t="s">
        <v>215</v>
      </c>
    </row>
    <row r="82" spans="1:3" x14ac:dyDescent="0.25">
      <c r="B82" s="49">
        <v>45930</v>
      </c>
      <c r="C82" s="49">
        <v>46112</v>
      </c>
    </row>
    <row r="83" spans="1:3" x14ac:dyDescent="0.25">
      <c r="A83" t="s">
        <v>216</v>
      </c>
      <c r="B83">
        <v>11.447699999999999</v>
      </c>
      <c r="C83">
        <v>9.9111999999999991</v>
      </c>
    </row>
    <row r="84" spans="1:3" x14ac:dyDescent="0.25">
      <c r="A84" t="s">
        <v>217</v>
      </c>
      <c r="B84">
        <v>11.447699999999999</v>
      </c>
      <c r="C84">
        <v>9.9111999999999991</v>
      </c>
    </row>
    <row r="85" spans="1:3" x14ac:dyDescent="0.25">
      <c r="A85" t="s">
        <v>218</v>
      </c>
      <c r="B85">
        <v>11.328200000000001</v>
      </c>
      <c r="C85">
        <v>9.7264999999999997</v>
      </c>
    </row>
    <row r="86" spans="1:3" x14ac:dyDescent="0.25">
      <c r="A86" t="s">
        <v>219</v>
      </c>
      <c r="B86">
        <v>11.328200000000001</v>
      </c>
      <c r="C86">
        <v>9.7264999999999997</v>
      </c>
    </row>
    <row r="88" spans="1:3" x14ac:dyDescent="0.25">
      <c r="A88" t="s">
        <v>220</v>
      </c>
      <c r="B88" s="3" t="s">
        <v>155</v>
      </c>
    </row>
    <row r="89" spans="1:3" x14ac:dyDescent="0.25">
      <c r="A89" t="s">
        <v>221</v>
      </c>
      <c r="B89" s="3" t="s">
        <v>155</v>
      </c>
    </row>
    <row r="90" spans="1:3" ht="30" x14ac:dyDescent="0.25">
      <c r="A90" s="48" t="s">
        <v>222</v>
      </c>
      <c r="B90" s="3" t="s">
        <v>155</v>
      </c>
    </row>
    <row r="91" spans="1:3" x14ac:dyDescent="0.25">
      <c r="A91" s="48" t="s">
        <v>223</v>
      </c>
      <c r="B91" s="3" t="s">
        <v>155</v>
      </c>
    </row>
    <row r="92" spans="1:3" x14ac:dyDescent="0.25">
      <c r="A92" t="s">
        <v>484</v>
      </c>
      <c r="B92" s="50">
        <v>0.13220000000000001</v>
      </c>
    </row>
    <row r="93" spans="1:3" ht="29.1" customHeight="1" x14ac:dyDescent="0.25">
      <c r="A93" s="48" t="s">
        <v>225</v>
      </c>
      <c r="B93" s="3" t="s">
        <v>155</v>
      </c>
    </row>
    <row r="94" spans="1:3" ht="29.1" customHeight="1" x14ac:dyDescent="0.25">
      <c r="A94" s="48" t="s">
        <v>226</v>
      </c>
      <c r="B94" s="3" t="s">
        <v>155</v>
      </c>
    </row>
    <row r="95" spans="1:3" ht="29.1" customHeight="1" x14ac:dyDescent="0.25">
      <c r="A95" s="48" t="s">
        <v>227</v>
      </c>
      <c r="B95" s="52">
        <v>2126.0300000000002</v>
      </c>
    </row>
    <row r="96" spans="1:3" x14ac:dyDescent="0.25">
      <c r="A96" s="48" t="s">
        <v>228</v>
      </c>
      <c r="B96" s="3" t="s">
        <v>155</v>
      </c>
    </row>
    <row r="97" spans="1:4" x14ac:dyDescent="0.25">
      <c r="A97" s="48" t="s">
        <v>229</v>
      </c>
      <c r="B97" s="3" t="s">
        <v>155</v>
      </c>
    </row>
    <row r="99" spans="1:4" ht="69.95" customHeight="1" x14ac:dyDescent="0.25">
      <c r="A99" s="120" t="s">
        <v>230</v>
      </c>
      <c r="B99" s="120" t="s">
        <v>231</v>
      </c>
      <c r="C99" s="120" t="s">
        <v>3</v>
      </c>
      <c r="D99" s="120" t="s">
        <v>4</v>
      </c>
    </row>
    <row r="100" spans="1:4" ht="69.95" customHeight="1" x14ac:dyDescent="0.25">
      <c r="A100" s="120" t="s">
        <v>1108</v>
      </c>
      <c r="B100" s="120"/>
      <c r="C100" s="120" t="s">
        <v>46</v>
      </c>
      <c r="D10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6"/>
  <sheetViews>
    <sheetView showGridLines="0" workbookViewId="0">
      <pane ySplit="6" topLeftCell="A107" activePane="bottomLeft" state="frozen"/>
      <selection activeCell="B70" sqref="B70"/>
      <selection pane="bottomLeft" activeCell="A129" sqref="A129"/>
    </sheetView>
  </sheetViews>
  <sheetFormatPr defaultRowHeight="15" x14ac:dyDescent="0.25"/>
  <cols>
    <col min="1" max="1" width="62.140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1109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1110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271</v>
      </c>
      <c r="B10" s="31" t="s">
        <v>272</v>
      </c>
      <c r="C10" s="31" t="s">
        <v>273</v>
      </c>
      <c r="D10" s="14">
        <v>702030</v>
      </c>
      <c r="E10" s="15">
        <v>16774.3</v>
      </c>
      <c r="F10" s="16">
        <v>3.2800000000000003E-2</v>
      </c>
      <c r="G10" s="16"/>
    </row>
    <row r="11" spans="1:8" x14ac:dyDescent="0.25">
      <c r="A11" s="13" t="s">
        <v>305</v>
      </c>
      <c r="B11" s="31" t="s">
        <v>306</v>
      </c>
      <c r="C11" s="31" t="s">
        <v>260</v>
      </c>
      <c r="D11" s="14">
        <v>6944731</v>
      </c>
      <c r="E11" s="15">
        <v>16656.939999999999</v>
      </c>
      <c r="F11" s="16">
        <v>3.2599999999999997E-2</v>
      </c>
      <c r="G11" s="16"/>
    </row>
    <row r="12" spans="1:8" x14ac:dyDescent="0.25">
      <c r="A12" s="13" t="s">
        <v>288</v>
      </c>
      <c r="B12" s="31" t="s">
        <v>289</v>
      </c>
      <c r="C12" s="31" t="s">
        <v>260</v>
      </c>
      <c r="D12" s="14">
        <v>5508963</v>
      </c>
      <c r="E12" s="15">
        <v>15942.94</v>
      </c>
      <c r="F12" s="16">
        <v>3.1199999999999999E-2</v>
      </c>
      <c r="G12" s="16"/>
    </row>
    <row r="13" spans="1:8" x14ac:dyDescent="0.25">
      <c r="A13" s="13" t="s">
        <v>1097</v>
      </c>
      <c r="B13" s="31" t="s">
        <v>1098</v>
      </c>
      <c r="C13" s="31" t="s">
        <v>292</v>
      </c>
      <c r="D13" s="14">
        <v>449102</v>
      </c>
      <c r="E13" s="15">
        <v>12597.76</v>
      </c>
      <c r="F13" s="16">
        <v>2.47E-2</v>
      </c>
      <c r="G13" s="16"/>
    </row>
    <row r="14" spans="1:8" x14ac:dyDescent="0.25">
      <c r="A14" s="13" t="s">
        <v>405</v>
      </c>
      <c r="B14" s="31" t="s">
        <v>406</v>
      </c>
      <c r="C14" s="31" t="s">
        <v>260</v>
      </c>
      <c r="D14" s="14">
        <v>1455669</v>
      </c>
      <c r="E14" s="15">
        <v>12310.59</v>
      </c>
      <c r="F14" s="16">
        <v>2.41E-2</v>
      </c>
      <c r="G14" s="16"/>
    </row>
    <row r="15" spans="1:8" x14ac:dyDescent="0.25">
      <c r="A15" s="13" t="s">
        <v>376</v>
      </c>
      <c r="B15" s="31" t="s">
        <v>377</v>
      </c>
      <c r="C15" s="31" t="s">
        <v>378</v>
      </c>
      <c r="D15" s="14">
        <v>278087</v>
      </c>
      <c r="E15" s="15">
        <v>11229.15</v>
      </c>
      <c r="F15" s="16">
        <v>2.1999999999999999E-2</v>
      </c>
      <c r="G15" s="16"/>
    </row>
    <row r="16" spans="1:8" x14ac:dyDescent="0.25">
      <c r="A16" s="13" t="s">
        <v>871</v>
      </c>
      <c r="B16" s="31" t="s">
        <v>872</v>
      </c>
      <c r="C16" s="31" t="s">
        <v>311</v>
      </c>
      <c r="D16" s="14">
        <v>1071929</v>
      </c>
      <c r="E16" s="15">
        <v>11058.02</v>
      </c>
      <c r="F16" s="16">
        <v>2.1600000000000001E-2</v>
      </c>
      <c r="G16" s="16"/>
    </row>
    <row r="17" spans="1:7" x14ac:dyDescent="0.25">
      <c r="A17" s="13" t="s">
        <v>427</v>
      </c>
      <c r="B17" s="31" t="s">
        <v>428</v>
      </c>
      <c r="C17" s="31" t="s">
        <v>346</v>
      </c>
      <c r="D17" s="14">
        <v>1754462</v>
      </c>
      <c r="E17" s="15">
        <v>10903.98</v>
      </c>
      <c r="F17" s="16">
        <v>2.1299999999999999E-2</v>
      </c>
      <c r="G17" s="16"/>
    </row>
    <row r="18" spans="1:7" x14ac:dyDescent="0.25">
      <c r="A18" s="13" t="s">
        <v>431</v>
      </c>
      <c r="B18" s="31" t="s">
        <v>432</v>
      </c>
      <c r="C18" s="31" t="s">
        <v>378</v>
      </c>
      <c r="D18" s="14">
        <v>554193</v>
      </c>
      <c r="E18" s="15">
        <v>10734.72</v>
      </c>
      <c r="F18" s="16">
        <v>2.1000000000000001E-2</v>
      </c>
      <c r="G18" s="16"/>
    </row>
    <row r="19" spans="1:7" x14ac:dyDescent="0.25">
      <c r="A19" s="13" t="s">
        <v>321</v>
      </c>
      <c r="B19" s="31" t="s">
        <v>322</v>
      </c>
      <c r="C19" s="31" t="s">
        <v>323</v>
      </c>
      <c r="D19" s="14">
        <v>1680647</v>
      </c>
      <c r="E19" s="15">
        <v>10452.780000000001</v>
      </c>
      <c r="F19" s="16">
        <v>2.0500000000000001E-2</v>
      </c>
      <c r="G19" s="16"/>
    </row>
    <row r="20" spans="1:7" x14ac:dyDescent="0.25">
      <c r="A20" s="13" t="s">
        <v>873</v>
      </c>
      <c r="B20" s="31" t="s">
        <v>874</v>
      </c>
      <c r="C20" s="31" t="s">
        <v>437</v>
      </c>
      <c r="D20" s="14">
        <v>164519</v>
      </c>
      <c r="E20" s="15">
        <v>10138.48</v>
      </c>
      <c r="F20" s="16">
        <v>1.9800000000000002E-2</v>
      </c>
      <c r="G20" s="16"/>
    </row>
    <row r="21" spans="1:7" x14ac:dyDescent="0.25">
      <c r="A21" s="13" t="s">
        <v>1071</v>
      </c>
      <c r="B21" s="31" t="s">
        <v>1072</v>
      </c>
      <c r="C21" s="31" t="s">
        <v>352</v>
      </c>
      <c r="D21" s="14">
        <v>1388915</v>
      </c>
      <c r="E21" s="15">
        <v>9743.24</v>
      </c>
      <c r="F21" s="16">
        <v>1.9099999999999999E-2</v>
      </c>
      <c r="G21" s="16"/>
    </row>
    <row r="22" spans="1:7" x14ac:dyDescent="0.25">
      <c r="A22" s="13" t="s">
        <v>1111</v>
      </c>
      <c r="B22" s="31" t="s">
        <v>1112</v>
      </c>
      <c r="C22" s="31" t="s">
        <v>292</v>
      </c>
      <c r="D22" s="14">
        <v>471131</v>
      </c>
      <c r="E22" s="15">
        <v>9726.0300000000007</v>
      </c>
      <c r="F22" s="16">
        <v>1.9E-2</v>
      </c>
      <c r="G22" s="16"/>
    </row>
    <row r="23" spans="1:7" x14ac:dyDescent="0.25">
      <c r="A23" s="13" t="s">
        <v>442</v>
      </c>
      <c r="B23" s="31" t="s">
        <v>443</v>
      </c>
      <c r="C23" s="31" t="s">
        <v>444</v>
      </c>
      <c r="D23" s="14">
        <v>368618</v>
      </c>
      <c r="E23" s="15">
        <v>9692.07</v>
      </c>
      <c r="F23" s="16">
        <v>1.9E-2</v>
      </c>
      <c r="G23" s="16"/>
    </row>
    <row r="24" spans="1:7" x14ac:dyDescent="0.25">
      <c r="A24" s="13" t="s">
        <v>1113</v>
      </c>
      <c r="B24" s="31" t="s">
        <v>1114</v>
      </c>
      <c r="C24" s="31" t="s">
        <v>366</v>
      </c>
      <c r="D24" s="14">
        <v>988235</v>
      </c>
      <c r="E24" s="15">
        <v>9170.82</v>
      </c>
      <c r="F24" s="16">
        <v>1.7999999999999999E-2</v>
      </c>
      <c r="G24" s="16"/>
    </row>
    <row r="25" spans="1:7" x14ac:dyDescent="0.25">
      <c r="A25" s="13" t="s">
        <v>858</v>
      </c>
      <c r="B25" s="31" t="s">
        <v>859</v>
      </c>
      <c r="C25" s="31" t="s">
        <v>346</v>
      </c>
      <c r="D25" s="14">
        <v>1151897</v>
      </c>
      <c r="E25" s="15">
        <v>9157.58</v>
      </c>
      <c r="F25" s="16">
        <v>1.7899999999999999E-2</v>
      </c>
      <c r="G25" s="16"/>
    </row>
    <row r="26" spans="1:7" x14ac:dyDescent="0.25">
      <c r="A26" s="13" t="s">
        <v>336</v>
      </c>
      <c r="B26" s="31" t="s">
        <v>337</v>
      </c>
      <c r="C26" s="31" t="s">
        <v>292</v>
      </c>
      <c r="D26" s="14">
        <v>571055</v>
      </c>
      <c r="E26" s="15">
        <v>9143.73</v>
      </c>
      <c r="F26" s="16">
        <v>1.7899999999999999E-2</v>
      </c>
      <c r="G26" s="16"/>
    </row>
    <row r="27" spans="1:7" x14ac:dyDescent="0.25">
      <c r="A27" s="13" t="s">
        <v>309</v>
      </c>
      <c r="B27" s="31" t="s">
        <v>310</v>
      </c>
      <c r="C27" s="31" t="s">
        <v>311</v>
      </c>
      <c r="D27" s="14">
        <v>1099234</v>
      </c>
      <c r="E27" s="15">
        <v>9083.52</v>
      </c>
      <c r="F27" s="16">
        <v>1.78E-2</v>
      </c>
      <c r="G27" s="16"/>
    </row>
    <row r="28" spans="1:7" x14ac:dyDescent="0.25">
      <c r="A28" s="13" t="s">
        <v>1115</v>
      </c>
      <c r="B28" s="31" t="s">
        <v>1116</v>
      </c>
      <c r="C28" s="31" t="s">
        <v>281</v>
      </c>
      <c r="D28" s="14">
        <v>1164274</v>
      </c>
      <c r="E28" s="15">
        <v>8790.85</v>
      </c>
      <c r="F28" s="16">
        <v>1.72E-2</v>
      </c>
      <c r="G28" s="16"/>
    </row>
    <row r="29" spans="1:7" x14ac:dyDescent="0.25">
      <c r="A29" s="13" t="s">
        <v>1117</v>
      </c>
      <c r="B29" s="31" t="s">
        <v>1118</v>
      </c>
      <c r="C29" s="31" t="s">
        <v>326</v>
      </c>
      <c r="D29" s="14">
        <v>2580626</v>
      </c>
      <c r="E29" s="15">
        <v>8403.81</v>
      </c>
      <c r="F29" s="16">
        <v>1.6500000000000001E-2</v>
      </c>
      <c r="G29" s="16"/>
    </row>
    <row r="30" spans="1:7" x14ac:dyDescent="0.25">
      <c r="A30" s="13" t="s">
        <v>929</v>
      </c>
      <c r="B30" s="31" t="s">
        <v>930</v>
      </c>
      <c r="C30" s="31" t="s">
        <v>326</v>
      </c>
      <c r="D30" s="14">
        <v>537074</v>
      </c>
      <c r="E30" s="15">
        <v>8006.16</v>
      </c>
      <c r="F30" s="16">
        <v>1.5699999999999999E-2</v>
      </c>
      <c r="G30" s="16"/>
    </row>
    <row r="31" spans="1:7" x14ac:dyDescent="0.25">
      <c r="A31" s="13" t="s">
        <v>398</v>
      </c>
      <c r="B31" s="31" t="s">
        <v>399</v>
      </c>
      <c r="C31" s="31" t="s">
        <v>260</v>
      </c>
      <c r="D31" s="14">
        <v>15275957</v>
      </c>
      <c r="E31" s="15">
        <v>7902.25</v>
      </c>
      <c r="F31" s="16">
        <v>1.55E-2</v>
      </c>
      <c r="G31" s="16"/>
    </row>
    <row r="32" spans="1:7" x14ac:dyDescent="0.25">
      <c r="A32" s="13" t="s">
        <v>452</v>
      </c>
      <c r="B32" s="31" t="s">
        <v>453</v>
      </c>
      <c r="C32" s="31" t="s">
        <v>437</v>
      </c>
      <c r="D32" s="14">
        <v>1424301</v>
      </c>
      <c r="E32" s="15">
        <v>7743.92</v>
      </c>
      <c r="F32" s="16">
        <v>1.52E-2</v>
      </c>
      <c r="G32" s="16"/>
    </row>
    <row r="33" spans="1:7" x14ac:dyDescent="0.25">
      <c r="A33" s="13" t="s">
        <v>1075</v>
      </c>
      <c r="B33" s="31" t="s">
        <v>1076</v>
      </c>
      <c r="C33" s="31" t="s">
        <v>910</v>
      </c>
      <c r="D33" s="14">
        <v>1773844</v>
      </c>
      <c r="E33" s="15">
        <v>7391.61</v>
      </c>
      <c r="F33" s="16">
        <v>1.4500000000000001E-2</v>
      </c>
      <c r="G33" s="16"/>
    </row>
    <row r="34" spans="1:7" x14ac:dyDescent="0.25">
      <c r="A34" s="13" t="s">
        <v>360</v>
      </c>
      <c r="B34" s="31" t="s">
        <v>361</v>
      </c>
      <c r="C34" s="31" t="s">
        <v>260</v>
      </c>
      <c r="D34" s="14">
        <v>2775890</v>
      </c>
      <c r="E34" s="15">
        <v>7200.66</v>
      </c>
      <c r="F34" s="16">
        <v>1.41E-2</v>
      </c>
      <c r="G34" s="16"/>
    </row>
    <row r="35" spans="1:7" x14ac:dyDescent="0.25">
      <c r="A35" s="13" t="s">
        <v>1119</v>
      </c>
      <c r="B35" s="31" t="s">
        <v>1120</v>
      </c>
      <c r="C35" s="31" t="s">
        <v>437</v>
      </c>
      <c r="D35" s="14">
        <v>645867</v>
      </c>
      <c r="E35" s="15">
        <v>7069.01</v>
      </c>
      <c r="F35" s="16">
        <v>1.38E-2</v>
      </c>
      <c r="G35" s="16"/>
    </row>
    <row r="36" spans="1:7" x14ac:dyDescent="0.25">
      <c r="A36" s="13" t="s">
        <v>543</v>
      </c>
      <c r="B36" s="31" t="s">
        <v>544</v>
      </c>
      <c r="C36" s="31" t="s">
        <v>311</v>
      </c>
      <c r="D36" s="14">
        <v>19112598</v>
      </c>
      <c r="E36" s="15">
        <v>7052.55</v>
      </c>
      <c r="F36" s="16">
        <v>1.38E-2</v>
      </c>
      <c r="G36" s="16"/>
    </row>
    <row r="37" spans="1:7" x14ac:dyDescent="0.25">
      <c r="A37" s="13" t="s">
        <v>381</v>
      </c>
      <c r="B37" s="31" t="s">
        <v>382</v>
      </c>
      <c r="C37" s="31" t="s">
        <v>311</v>
      </c>
      <c r="D37" s="14">
        <v>101041</v>
      </c>
      <c r="E37" s="15">
        <v>7049.63</v>
      </c>
      <c r="F37" s="16">
        <v>1.38E-2</v>
      </c>
      <c r="G37" s="16"/>
    </row>
    <row r="38" spans="1:7" x14ac:dyDescent="0.25">
      <c r="A38" s="13" t="s">
        <v>562</v>
      </c>
      <c r="B38" s="31" t="s">
        <v>563</v>
      </c>
      <c r="C38" s="31" t="s">
        <v>281</v>
      </c>
      <c r="D38" s="14">
        <v>884776</v>
      </c>
      <c r="E38" s="15">
        <v>7007.87</v>
      </c>
      <c r="F38" s="16">
        <v>1.37E-2</v>
      </c>
      <c r="G38" s="16"/>
    </row>
    <row r="39" spans="1:7" x14ac:dyDescent="0.25">
      <c r="A39" s="13" t="s">
        <v>1121</v>
      </c>
      <c r="B39" s="31" t="s">
        <v>1122</v>
      </c>
      <c r="C39" s="31" t="s">
        <v>378</v>
      </c>
      <c r="D39" s="14">
        <v>634027</v>
      </c>
      <c r="E39" s="15">
        <v>6593.88</v>
      </c>
      <c r="F39" s="16">
        <v>1.29E-2</v>
      </c>
      <c r="G39" s="16"/>
    </row>
    <row r="40" spans="1:7" x14ac:dyDescent="0.25">
      <c r="A40" s="13" t="s">
        <v>1123</v>
      </c>
      <c r="B40" s="31" t="s">
        <v>1124</v>
      </c>
      <c r="C40" s="31" t="s">
        <v>311</v>
      </c>
      <c r="D40" s="14">
        <v>311440</v>
      </c>
      <c r="E40" s="15">
        <v>6487.3</v>
      </c>
      <c r="F40" s="16">
        <v>1.2699999999999999E-2</v>
      </c>
      <c r="G40" s="16"/>
    </row>
    <row r="41" spans="1:7" x14ac:dyDescent="0.25">
      <c r="A41" s="13" t="s">
        <v>393</v>
      </c>
      <c r="B41" s="31" t="s">
        <v>394</v>
      </c>
      <c r="C41" s="31" t="s">
        <v>395</v>
      </c>
      <c r="D41" s="14">
        <v>1774134</v>
      </c>
      <c r="E41" s="15">
        <v>6465.83</v>
      </c>
      <c r="F41" s="16">
        <v>1.2699999999999999E-2</v>
      </c>
      <c r="G41" s="16"/>
    </row>
    <row r="42" spans="1:7" x14ac:dyDescent="0.25">
      <c r="A42" s="13" t="s">
        <v>298</v>
      </c>
      <c r="B42" s="31" t="s">
        <v>299</v>
      </c>
      <c r="C42" s="31" t="s">
        <v>287</v>
      </c>
      <c r="D42" s="14">
        <v>793968</v>
      </c>
      <c r="E42" s="15">
        <v>5986.52</v>
      </c>
      <c r="F42" s="16">
        <v>1.17E-2</v>
      </c>
      <c r="G42" s="16"/>
    </row>
    <row r="43" spans="1:7" x14ac:dyDescent="0.25">
      <c r="A43" s="13" t="s">
        <v>1125</v>
      </c>
      <c r="B43" s="31" t="s">
        <v>1126</v>
      </c>
      <c r="C43" s="31" t="s">
        <v>316</v>
      </c>
      <c r="D43" s="14">
        <v>5426474</v>
      </c>
      <c r="E43" s="15">
        <v>5979.43</v>
      </c>
      <c r="F43" s="16">
        <v>1.17E-2</v>
      </c>
      <c r="G43" s="16"/>
    </row>
    <row r="44" spans="1:7" x14ac:dyDescent="0.25">
      <c r="A44" s="13" t="s">
        <v>383</v>
      </c>
      <c r="B44" s="31" t="s">
        <v>384</v>
      </c>
      <c r="C44" s="31" t="s">
        <v>273</v>
      </c>
      <c r="D44" s="14">
        <v>640893</v>
      </c>
      <c r="E44" s="15">
        <v>5617.75</v>
      </c>
      <c r="F44" s="16">
        <v>1.0999999999999999E-2</v>
      </c>
      <c r="G44" s="16"/>
    </row>
    <row r="45" spans="1:7" x14ac:dyDescent="0.25">
      <c r="A45" s="13" t="s">
        <v>1127</v>
      </c>
      <c r="B45" s="31" t="s">
        <v>1128</v>
      </c>
      <c r="C45" s="31" t="s">
        <v>366</v>
      </c>
      <c r="D45" s="14">
        <v>1263714</v>
      </c>
      <c r="E45" s="15">
        <v>5558.45</v>
      </c>
      <c r="F45" s="16">
        <v>1.09E-2</v>
      </c>
      <c r="G45" s="16"/>
    </row>
    <row r="46" spans="1:7" x14ac:dyDescent="0.25">
      <c r="A46" s="13" t="s">
        <v>1129</v>
      </c>
      <c r="B46" s="31" t="s">
        <v>1130</v>
      </c>
      <c r="C46" s="31" t="s">
        <v>366</v>
      </c>
      <c r="D46" s="14">
        <v>63798</v>
      </c>
      <c r="E46" s="15">
        <v>5541.18</v>
      </c>
      <c r="F46" s="16">
        <v>1.0800000000000001E-2</v>
      </c>
      <c r="G46" s="16"/>
    </row>
    <row r="47" spans="1:7" x14ac:dyDescent="0.25">
      <c r="A47" s="13" t="s">
        <v>1095</v>
      </c>
      <c r="B47" s="31" t="s">
        <v>1096</v>
      </c>
      <c r="C47" s="31" t="s">
        <v>1070</v>
      </c>
      <c r="D47" s="14">
        <v>662547</v>
      </c>
      <c r="E47" s="15">
        <v>5495.5</v>
      </c>
      <c r="F47" s="16">
        <v>1.0800000000000001E-2</v>
      </c>
      <c r="G47" s="16"/>
    </row>
    <row r="48" spans="1:7" x14ac:dyDescent="0.25">
      <c r="A48" s="13" t="s">
        <v>449</v>
      </c>
      <c r="B48" s="31" t="s">
        <v>450</v>
      </c>
      <c r="C48" s="31" t="s">
        <v>451</v>
      </c>
      <c r="D48" s="14">
        <v>830710</v>
      </c>
      <c r="E48" s="15">
        <v>5405.85</v>
      </c>
      <c r="F48" s="16">
        <v>1.06E-2</v>
      </c>
      <c r="G48" s="16"/>
    </row>
    <row r="49" spans="1:7" x14ac:dyDescent="0.25">
      <c r="A49" s="13" t="s">
        <v>1131</v>
      </c>
      <c r="B49" s="31" t="s">
        <v>1132</v>
      </c>
      <c r="C49" s="31" t="s">
        <v>346</v>
      </c>
      <c r="D49" s="14">
        <v>565691</v>
      </c>
      <c r="E49" s="15">
        <v>4872.8599999999997</v>
      </c>
      <c r="F49" s="16">
        <v>9.4999999999999998E-3</v>
      </c>
      <c r="G49" s="16"/>
    </row>
    <row r="50" spans="1:7" x14ac:dyDescent="0.25">
      <c r="A50" s="13" t="s">
        <v>1133</v>
      </c>
      <c r="B50" s="31" t="s">
        <v>1134</v>
      </c>
      <c r="C50" s="31" t="s">
        <v>292</v>
      </c>
      <c r="D50" s="14">
        <v>462606</v>
      </c>
      <c r="E50" s="15">
        <v>4711.18</v>
      </c>
      <c r="F50" s="16">
        <v>9.1999999999999998E-3</v>
      </c>
      <c r="G50" s="16"/>
    </row>
    <row r="51" spans="1:7" x14ac:dyDescent="0.25">
      <c r="A51" s="13" t="s">
        <v>887</v>
      </c>
      <c r="B51" s="31" t="s">
        <v>888</v>
      </c>
      <c r="C51" s="31" t="s">
        <v>557</v>
      </c>
      <c r="D51" s="14">
        <v>2302393</v>
      </c>
      <c r="E51" s="15">
        <v>4705.8599999999997</v>
      </c>
      <c r="F51" s="16">
        <v>9.1999999999999998E-3</v>
      </c>
      <c r="G51" s="16"/>
    </row>
    <row r="52" spans="1:7" x14ac:dyDescent="0.25">
      <c r="A52" s="13" t="s">
        <v>435</v>
      </c>
      <c r="B52" s="31" t="s">
        <v>436</v>
      </c>
      <c r="C52" s="31" t="s">
        <v>437</v>
      </c>
      <c r="D52" s="14">
        <v>192531</v>
      </c>
      <c r="E52" s="15">
        <v>4693.91</v>
      </c>
      <c r="F52" s="16">
        <v>9.1999999999999998E-3</v>
      </c>
      <c r="G52" s="16"/>
    </row>
    <row r="53" spans="1:7" x14ac:dyDescent="0.25">
      <c r="A53" s="13" t="s">
        <v>545</v>
      </c>
      <c r="B53" s="31" t="s">
        <v>546</v>
      </c>
      <c r="C53" s="31" t="s">
        <v>346</v>
      </c>
      <c r="D53" s="14">
        <v>347396</v>
      </c>
      <c r="E53" s="15">
        <v>4558.18</v>
      </c>
      <c r="F53" s="16">
        <v>8.8999999999999999E-3</v>
      </c>
      <c r="G53" s="16"/>
    </row>
    <row r="54" spans="1:7" x14ac:dyDescent="0.25">
      <c r="A54" s="13" t="s">
        <v>1135</v>
      </c>
      <c r="B54" s="31" t="s">
        <v>1136</v>
      </c>
      <c r="C54" s="31" t="s">
        <v>378</v>
      </c>
      <c r="D54" s="14">
        <v>566380</v>
      </c>
      <c r="E54" s="15">
        <v>4513.2</v>
      </c>
      <c r="F54" s="16">
        <v>8.8000000000000005E-3</v>
      </c>
      <c r="G54" s="16"/>
    </row>
    <row r="55" spans="1:7" x14ac:dyDescent="0.25">
      <c r="A55" s="13" t="s">
        <v>1137</v>
      </c>
      <c r="B55" s="31" t="s">
        <v>1138</v>
      </c>
      <c r="C55" s="31" t="s">
        <v>333</v>
      </c>
      <c r="D55" s="14">
        <v>336190</v>
      </c>
      <c r="E55" s="15">
        <v>4465.95</v>
      </c>
      <c r="F55" s="16">
        <v>8.6999999999999994E-3</v>
      </c>
      <c r="G55" s="16"/>
    </row>
    <row r="56" spans="1:7" x14ac:dyDescent="0.25">
      <c r="A56" s="13" t="s">
        <v>1139</v>
      </c>
      <c r="B56" s="31" t="s">
        <v>1140</v>
      </c>
      <c r="C56" s="31" t="s">
        <v>366</v>
      </c>
      <c r="D56" s="14">
        <v>136604</v>
      </c>
      <c r="E56" s="15">
        <v>4454.25</v>
      </c>
      <c r="F56" s="16">
        <v>8.6999999999999994E-3</v>
      </c>
      <c r="G56" s="16"/>
    </row>
    <row r="57" spans="1:7" x14ac:dyDescent="0.25">
      <c r="A57" s="13" t="s">
        <v>469</v>
      </c>
      <c r="B57" s="31" t="s">
        <v>470</v>
      </c>
      <c r="C57" s="31" t="s">
        <v>273</v>
      </c>
      <c r="D57" s="14">
        <v>386315</v>
      </c>
      <c r="E57" s="15">
        <v>4324.41</v>
      </c>
      <c r="F57" s="16">
        <v>8.5000000000000006E-3</v>
      </c>
      <c r="G57" s="16"/>
    </row>
    <row r="58" spans="1:7" x14ac:dyDescent="0.25">
      <c r="A58" s="13" t="s">
        <v>1141</v>
      </c>
      <c r="B58" s="31" t="s">
        <v>1142</v>
      </c>
      <c r="C58" s="31" t="s">
        <v>323</v>
      </c>
      <c r="D58" s="14">
        <v>441256</v>
      </c>
      <c r="E58" s="15">
        <v>4285.04</v>
      </c>
      <c r="F58" s="16">
        <v>8.3999999999999995E-3</v>
      </c>
      <c r="G58" s="16"/>
    </row>
    <row r="59" spans="1:7" x14ac:dyDescent="0.25">
      <c r="A59" s="13" t="s">
        <v>494</v>
      </c>
      <c r="B59" s="31" t="s">
        <v>495</v>
      </c>
      <c r="C59" s="31" t="s">
        <v>304</v>
      </c>
      <c r="D59" s="14">
        <v>4060004</v>
      </c>
      <c r="E59" s="15">
        <v>4275.18</v>
      </c>
      <c r="F59" s="16">
        <v>8.3999999999999995E-3</v>
      </c>
      <c r="G59" s="16"/>
    </row>
    <row r="60" spans="1:7" x14ac:dyDescent="0.25">
      <c r="A60" s="13" t="s">
        <v>396</v>
      </c>
      <c r="B60" s="31" t="s">
        <v>397</v>
      </c>
      <c r="C60" s="31" t="s">
        <v>295</v>
      </c>
      <c r="D60" s="14">
        <v>811960</v>
      </c>
      <c r="E60" s="15">
        <v>4177.9399999999996</v>
      </c>
      <c r="F60" s="16">
        <v>8.2000000000000007E-3</v>
      </c>
      <c r="G60" s="16"/>
    </row>
    <row r="61" spans="1:7" x14ac:dyDescent="0.25">
      <c r="A61" s="13" t="s">
        <v>1143</v>
      </c>
      <c r="B61" s="31" t="s">
        <v>1144</v>
      </c>
      <c r="C61" s="31" t="s">
        <v>304</v>
      </c>
      <c r="D61" s="14">
        <v>1032542</v>
      </c>
      <c r="E61" s="15">
        <v>4166.3100000000004</v>
      </c>
      <c r="F61" s="16">
        <v>8.2000000000000007E-3</v>
      </c>
      <c r="G61" s="16"/>
    </row>
    <row r="62" spans="1:7" x14ac:dyDescent="0.25">
      <c r="A62" s="13" t="s">
        <v>1145</v>
      </c>
      <c r="B62" s="31" t="s">
        <v>1146</v>
      </c>
      <c r="C62" s="31" t="s">
        <v>864</v>
      </c>
      <c r="D62" s="14">
        <v>853394</v>
      </c>
      <c r="E62" s="15">
        <v>4107.3900000000003</v>
      </c>
      <c r="F62" s="16">
        <v>8.0000000000000002E-3</v>
      </c>
      <c r="G62" s="16"/>
    </row>
    <row r="63" spans="1:7" x14ac:dyDescent="0.25">
      <c r="A63" s="13" t="s">
        <v>517</v>
      </c>
      <c r="B63" s="31" t="s">
        <v>518</v>
      </c>
      <c r="C63" s="31" t="s">
        <v>424</v>
      </c>
      <c r="D63" s="14">
        <v>1058609</v>
      </c>
      <c r="E63" s="15">
        <v>4087.29</v>
      </c>
      <c r="F63" s="16">
        <v>8.0000000000000002E-3</v>
      </c>
      <c r="G63" s="16"/>
    </row>
    <row r="64" spans="1:7" x14ac:dyDescent="0.25">
      <c r="A64" s="13" t="s">
        <v>1147</v>
      </c>
      <c r="B64" s="31" t="s">
        <v>1148</v>
      </c>
      <c r="C64" s="31" t="s">
        <v>437</v>
      </c>
      <c r="D64" s="14">
        <v>614757</v>
      </c>
      <c r="E64" s="15">
        <v>4035.26</v>
      </c>
      <c r="F64" s="16">
        <v>7.9000000000000008E-3</v>
      </c>
      <c r="G64" s="16"/>
    </row>
    <row r="65" spans="1:7" x14ac:dyDescent="0.25">
      <c r="A65" s="13" t="s">
        <v>1149</v>
      </c>
      <c r="B65" s="31" t="s">
        <v>1150</v>
      </c>
      <c r="C65" s="31" t="s">
        <v>304</v>
      </c>
      <c r="D65" s="14">
        <v>791788</v>
      </c>
      <c r="E65" s="15">
        <v>3778.41</v>
      </c>
      <c r="F65" s="16">
        <v>7.4000000000000003E-3</v>
      </c>
      <c r="G65" s="16"/>
    </row>
    <row r="66" spans="1:7" x14ac:dyDescent="0.25">
      <c r="A66" s="13" t="s">
        <v>1151</v>
      </c>
      <c r="B66" s="31" t="s">
        <v>1152</v>
      </c>
      <c r="C66" s="31" t="s">
        <v>295</v>
      </c>
      <c r="D66" s="14">
        <v>1070903</v>
      </c>
      <c r="E66" s="15">
        <v>3561.29</v>
      </c>
      <c r="F66" s="16">
        <v>7.0000000000000001E-3</v>
      </c>
      <c r="G66" s="16"/>
    </row>
    <row r="67" spans="1:7" x14ac:dyDescent="0.25">
      <c r="A67" s="13" t="s">
        <v>1153</v>
      </c>
      <c r="B67" s="31" t="s">
        <v>1154</v>
      </c>
      <c r="C67" s="31" t="s">
        <v>281</v>
      </c>
      <c r="D67" s="14">
        <v>259895</v>
      </c>
      <c r="E67" s="15">
        <v>3548.35</v>
      </c>
      <c r="F67" s="16">
        <v>6.8999999999999999E-3</v>
      </c>
      <c r="G67" s="16"/>
    </row>
    <row r="68" spans="1:7" x14ac:dyDescent="0.25">
      <c r="A68" s="13" t="s">
        <v>1155</v>
      </c>
      <c r="B68" s="31" t="s">
        <v>1156</v>
      </c>
      <c r="C68" s="31" t="s">
        <v>268</v>
      </c>
      <c r="D68" s="14">
        <v>540851</v>
      </c>
      <c r="E68" s="15">
        <v>3544.47</v>
      </c>
      <c r="F68" s="16">
        <v>6.8999999999999999E-3</v>
      </c>
      <c r="G68" s="16"/>
    </row>
    <row r="69" spans="1:7" x14ac:dyDescent="0.25">
      <c r="A69" s="13" t="s">
        <v>1157</v>
      </c>
      <c r="B69" s="31" t="s">
        <v>1158</v>
      </c>
      <c r="C69" s="31" t="s">
        <v>273</v>
      </c>
      <c r="D69" s="14">
        <v>2239181</v>
      </c>
      <c r="E69" s="15">
        <v>3361.46</v>
      </c>
      <c r="F69" s="16">
        <v>6.6E-3</v>
      </c>
      <c r="G69" s="16"/>
    </row>
    <row r="70" spans="1:7" x14ac:dyDescent="0.25">
      <c r="A70" s="13" t="s">
        <v>1091</v>
      </c>
      <c r="B70" s="31" t="s">
        <v>1092</v>
      </c>
      <c r="C70" s="31" t="s">
        <v>451</v>
      </c>
      <c r="D70" s="14">
        <v>296087</v>
      </c>
      <c r="E70" s="15">
        <v>3325.06</v>
      </c>
      <c r="F70" s="16">
        <v>6.4999999999999997E-3</v>
      </c>
      <c r="G70" s="16"/>
    </row>
    <row r="71" spans="1:7" x14ac:dyDescent="0.25">
      <c r="A71" s="13" t="s">
        <v>1159</v>
      </c>
      <c r="B71" s="31" t="s">
        <v>1160</v>
      </c>
      <c r="C71" s="31" t="s">
        <v>316</v>
      </c>
      <c r="D71" s="14">
        <v>358773</v>
      </c>
      <c r="E71" s="15">
        <v>3301.07</v>
      </c>
      <c r="F71" s="16">
        <v>6.4999999999999997E-3</v>
      </c>
      <c r="G71" s="16"/>
    </row>
    <row r="72" spans="1:7" x14ac:dyDescent="0.25">
      <c r="A72" s="13" t="s">
        <v>1161</v>
      </c>
      <c r="B72" s="31" t="s">
        <v>1162</v>
      </c>
      <c r="C72" s="31" t="s">
        <v>316</v>
      </c>
      <c r="D72" s="14">
        <v>579319</v>
      </c>
      <c r="E72" s="15">
        <v>3232.89</v>
      </c>
      <c r="F72" s="16">
        <v>6.3E-3</v>
      </c>
      <c r="G72" s="16"/>
    </row>
    <row r="73" spans="1:7" x14ac:dyDescent="0.25">
      <c r="A73" s="13" t="s">
        <v>338</v>
      </c>
      <c r="B73" s="31" t="s">
        <v>339</v>
      </c>
      <c r="C73" s="31" t="s">
        <v>292</v>
      </c>
      <c r="D73" s="14">
        <v>135324</v>
      </c>
      <c r="E73" s="15">
        <v>3131.26</v>
      </c>
      <c r="F73" s="16">
        <v>6.1000000000000004E-3</v>
      </c>
      <c r="G73" s="16"/>
    </row>
    <row r="74" spans="1:7" x14ac:dyDescent="0.25">
      <c r="A74" s="13" t="s">
        <v>1077</v>
      </c>
      <c r="B74" s="31" t="s">
        <v>1078</v>
      </c>
      <c r="C74" s="31" t="s">
        <v>352</v>
      </c>
      <c r="D74" s="14">
        <v>342287</v>
      </c>
      <c r="E74" s="15">
        <v>3067.23</v>
      </c>
      <c r="F74" s="16">
        <v>6.0000000000000001E-3</v>
      </c>
      <c r="G74" s="16"/>
    </row>
    <row r="75" spans="1:7" x14ac:dyDescent="0.25">
      <c r="A75" s="13" t="s">
        <v>433</v>
      </c>
      <c r="B75" s="31" t="s">
        <v>434</v>
      </c>
      <c r="C75" s="31" t="s">
        <v>352</v>
      </c>
      <c r="D75" s="14">
        <v>179641</v>
      </c>
      <c r="E75" s="15">
        <v>2893.48</v>
      </c>
      <c r="F75" s="16">
        <v>5.7000000000000002E-3</v>
      </c>
      <c r="G75" s="16"/>
    </row>
    <row r="76" spans="1:7" x14ac:dyDescent="0.25">
      <c r="A76" s="13" t="s">
        <v>1163</v>
      </c>
      <c r="B76" s="31" t="s">
        <v>1164</v>
      </c>
      <c r="C76" s="31" t="s">
        <v>378</v>
      </c>
      <c r="D76" s="14">
        <v>127658</v>
      </c>
      <c r="E76" s="15">
        <v>2810.77</v>
      </c>
      <c r="F76" s="16">
        <v>5.4999999999999997E-3</v>
      </c>
      <c r="G76" s="16"/>
    </row>
    <row r="77" spans="1:7" x14ac:dyDescent="0.25">
      <c r="A77" s="13" t="s">
        <v>1165</v>
      </c>
      <c r="B77" s="31" t="s">
        <v>1166</v>
      </c>
      <c r="C77" s="31" t="s">
        <v>311</v>
      </c>
      <c r="D77" s="14">
        <v>2463529</v>
      </c>
      <c r="E77" s="15">
        <v>2757.18</v>
      </c>
      <c r="F77" s="16">
        <v>5.4000000000000003E-3</v>
      </c>
      <c r="G77" s="16"/>
    </row>
    <row r="78" spans="1:7" x14ac:dyDescent="0.25">
      <c r="A78" s="13" t="s">
        <v>1167</v>
      </c>
      <c r="B78" s="31" t="s">
        <v>1168</v>
      </c>
      <c r="C78" s="31" t="s">
        <v>1070</v>
      </c>
      <c r="D78" s="14">
        <v>431515</v>
      </c>
      <c r="E78" s="15">
        <v>2616.06</v>
      </c>
      <c r="F78" s="16">
        <v>5.1000000000000004E-3</v>
      </c>
      <c r="G78" s="16"/>
    </row>
    <row r="79" spans="1:7" x14ac:dyDescent="0.25">
      <c r="A79" s="13" t="s">
        <v>1169</v>
      </c>
      <c r="B79" s="31" t="s">
        <v>1170</v>
      </c>
      <c r="C79" s="31" t="s">
        <v>352</v>
      </c>
      <c r="D79" s="14">
        <v>55965</v>
      </c>
      <c r="E79" s="15">
        <v>2553.52</v>
      </c>
      <c r="F79" s="16">
        <v>5.0000000000000001E-3</v>
      </c>
      <c r="G79" s="16"/>
    </row>
    <row r="80" spans="1:7" x14ac:dyDescent="0.25">
      <c r="A80" s="13" t="s">
        <v>883</v>
      </c>
      <c r="B80" s="31" t="s">
        <v>884</v>
      </c>
      <c r="C80" s="31" t="s">
        <v>284</v>
      </c>
      <c r="D80" s="14">
        <v>231307</v>
      </c>
      <c r="E80" s="15">
        <v>2536.5100000000002</v>
      </c>
      <c r="F80" s="16">
        <v>5.0000000000000001E-3</v>
      </c>
      <c r="G80" s="16"/>
    </row>
    <row r="81" spans="1:7" x14ac:dyDescent="0.25">
      <c r="A81" s="13" t="s">
        <v>1099</v>
      </c>
      <c r="B81" s="31" t="s">
        <v>1100</v>
      </c>
      <c r="C81" s="31" t="s">
        <v>352</v>
      </c>
      <c r="D81" s="14">
        <v>1099645</v>
      </c>
      <c r="E81" s="15">
        <v>2458.81</v>
      </c>
      <c r="F81" s="16">
        <v>4.7999999999999996E-3</v>
      </c>
      <c r="G81" s="16"/>
    </row>
    <row r="82" spans="1:7" x14ac:dyDescent="0.25">
      <c r="A82" s="13" t="s">
        <v>415</v>
      </c>
      <c r="B82" s="31" t="s">
        <v>416</v>
      </c>
      <c r="C82" s="31" t="s">
        <v>268</v>
      </c>
      <c r="D82" s="14">
        <v>141064</v>
      </c>
      <c r="E82" s="15">
        <v>2444.36</v>
      </c>
      <c r="F82" s="16">
        <v>4.7999999999999996E-3</v>
      </c>
      <c r="G82" s="16"/>
    </row>
    <row r="83" spans="1:7" x14ac:dyDescent="0.25">
      <c r="A83" s="13" t="s">
        <v>413</v>
      </c>
      <c r="B83" s="31" t="s">
        <v>414</v>
      </c>
      <c r="C83" s="31" t="s">
        <v>281</v>
      </c>
      <c r="D83" s="14">
        <v>270054</v>
      </c>
      <c r="E83" s="15">
        <v>2443.4499999999998</v>
      </c>
      <c r="F83" s="16">
        <v>4.7999999999999996E-3</v>
      </c>
      <c r="G83" s="16"/>
    </row>
    <row r="84" spans="1:7" x14ac:dyDescent="0.25">
      <c r="A84" s="13" t="s">
        <v>1171</v>
      </c>
      <c r="B84" s="31" t="s">
        <v>1172</v>
      </c>
      <c r="C84" s="31" t="s">
        <v>557</v>
      </c>
      <c r="D84" s="14">
        <v>216190</v>
      </c>
      <c r="E84" s="15">
        <v>2439.6999999999998</v>
      </c>
      <c r="F84" s="16">
        <v>4.7999999999999996E-3</v>
      </c>
      <c r="G84" s="16"/>
    </row>
    <row r="85" spans="1:7" x14ac:dyDescent="0.25">
      <c r="A85" s="13" t="s">
        <v>1173</v>
      </c>
      <c r="B85" s="31" t="s">
        <v>1174</v>
      </c>
      <c r="C85" s="31" t="s">
        <v>281</v>
      </c>
      <c r="D85" s="14">
        <v>2907239</v>
      </c>
      <c r="E85" s="15">
        <v>2353.41</v>
      </c>
      <c r="F85" s="16">
        <v>4.5999999999999999E-3</v>
      </c>
      <c r="G85" s="16"/>
    </row>
    <row r="86" spans="1:7" x14ac:dyDescent="0.25">
      <c r="A86" s="13" t="s">
        <v>1175</v>
      </c>
      <c r="B86" s="31" t="s">
        <v>1176</v>
      </c>
      <c r="C86" s="31" t="s">
        <v>311</v>
      </c>
      <c r="D86" s="14">
        <v>496827</v>
      </c>
      <c r="E86" s="15">
        <v>2300.81</v>
      </c>
      <c r="F86" s="16">
        <v>4.4999999999999997E-3</v>
      </c>
      <c r="G86" s="16"/>
    </row>
    <row r="87" spans="1:7" x14ac:dyDescent="0.25">
      <c r="A87" s="13" t="s">
        <v>1177</v>
      </c>
      <c r="B87" s="31" t="s">
        <v>1178</v>
      </c>
      <c r="C87" s="31" t="s">
        <v>378</v>
      </c>
      <c r="D87" s="14">
        <v>446195</v>
      </c>
      <c r="E87" s="15">
        <v>2110.73</v>
      </c>
      <c r="F87" s="16">
        <v>4.1000000000000003E-3</v>
      </c>
      <c r="G87" s="16"/>
    </row>
    <row r="88" spans="1:7" x14ac:dyDescent="0.25">
      <c r="A88" s="13" t="s">
        <v>1179</v>
      </c>
      <c r="B88" s="31" t="s">
        <v>1180</v>
      </c>
      <c r="C88" s="31" t="s">
        <v>378</v>
      </c>
      <c r="D88" s="14">
        <v>554685</v>
      </c>
      <c r="E88" s="15">
        <v>1874</v>
      </c>
      <c r="F88" s="16">
        <v>3.7000000000000002E-3</v>
      </c>
      <c r="G88" s="16"/>
    </row>
    <row r="89" spans="1:7" x14ac:dyDescent="0.25">
      <c r="A89" s="13" t="s">
        <v>1181</v>
      </c>
      <c r="B89" s="31" t="s">
        <v>1182</v>
      </c>
      <c r="C89" s="31" t="s">
        <v>268</v>
      </c>
      <c r="D89" s="14">
        <v>1600125</v>
      </c>
      <c r="E89" s="15">
        <v>1808.78</v>
      </c>
      <c r="F89" s="16">
        <v>3.5000000000000001E-3</v>
      </c>
      <c r="G89" s="16"/>
    </row>
    <row r="90" spans="1:7" x14ac:dyDescent="0.25">
      <c r="A90" s="13" t="s">
        <v>1183</v>
      </c>
      <c r="B90" s="31" t="s">
        <v>1184</v>
      </c>
      <c r="C90" s="31" t="s">
        <v>404</v>
      </c>
      <c r="D90" s="14">
        <v>238746</v>
      </c>
      <c r="E90" s="15">
        <v>1788.09</v>
      </c>
      <c r="F90" s="16">
        <v>3.5000000000000001E-3</v>
      </c>
      <c r="G90" s="16"/>
    </row>
    <row r="91" spans="1:7" x14ac:dyDescent="0.25">
      <c r="A91" s="13" t="s">
        <v>1185</v>
      </c>
      <c r="B91" s="31" t="s">
        <v>1186</v>
      </c>
      <c r="C91" s="31" t="s">
        <v>466</v>
      </c>
      <c r="D91" s="14">
        <v>208735</v>
      </c>
      <c r="E91" s="15">
        <v>1655.27</v>
      </c>
      <c r="F91" s="16">
        <v>3.2000000000000002E-3</v>
      </c>
      <c r="G91" s="16"/>
    </row>
    <row r="92" spans="1:7" x14ac:dyDescent="0.25">
      <c r="A92" s="13" t="s">
        <v>1187</v>
      </c>
      <c r="B92" s="31" t="s">
        <v>1188</v>
      </c>
      <c r="C92" s="31" t="s">
        <v>311</v>
      </c>
      <c r="D92" s="14">
        <v>1314270</v>
      </c>
      <c r="E92" s="15">
        <v>1458.84</v>
      </c>
      <c r="F92" s="16">
        <v>2.8999999999999998E-3</v>
      </c>
      <c r="G92" s="16"/>
    </row>
    <row r="93" spans="1:7" x14ac:dyDescent="0.25">
      <c r="A93" s="13" t="s">
        <v>1085</v>
      </c>
      <c r="B93" s="31" t="s">
        <v>1086</v>
      </c>
      <c r="C93" s="31" t="s">
        <v>304</v>
      </c>
      <c r="D93" s="14">
        <v>190291</v>
      </c>
      <c r="E93" s="15">
        <v>950.12</v>
      </c>
      <c r="F93" s="16">
        <v>1.9E-3</v>
      </c>
      <c r="G93" s="16"/>
    </row>
    <row r="94" spans="1:7" x14ac:dyDescent="0.25">
      <c r="A94" s="13" t="s">
        <v>1105</v>
      </c>
      <c r="B94" s="31" t="s">
        <v>1106</v>
      </c>
      <c r="C94" s="31" t="s">
        <v>1107</v>
      </c>
      <c r="D94" s="14">
        <v>596224</v>
      </c>
      <c r="E94" s="15">
        <v>520.5</v>
      </c>
      <c r="F94" s="16">
        <v>1E-3</v>
      </c>
      <c r="G94" s="16"/>
    </row>
    <row r="95" spans="1:7" x14ac:dyDescent="0.25">
      <c r="A95" s="13" t="s">
        <v>1189</v>
      </c>
      <c r="B95" s="31" t="s">
        <v>1190</v>
      </c>
      <c r="C95" s="31" t="s">
        <v>352</v>
      </c>
      <c r="D95" s="14">
        <v>179512</v>
      </c>
      <c r="E95" s="15">
        <v>272.88</v>
      </c>
      <c r="F95" s="16">
        <v>5.0000000000000001E-4</v>
      </c>
      <c r="G95" s="16"/>
    </row>
    <row r="96" spans="1:7" x14ac:dyDescent="0.25">
      <c r="A96" s="17" t="s">
        <v>189</v>
      </c>
      <c r="B96" s="32"/>
      <c r="C96" s="32"/>
      <c r="D96" s="18"/>
      <c r="E96" s="37">
        <v>494599.63</v>
      </c>
      <c r="F96" s="38">
        <v>0.96819999999999995</v>
      </c>
      <c r="G96" s="21"/>
    </row>
    <row r="97" spans="1:7" x14ac:dyDescent="0.25">
      <c r="A97" s="17" t="s">
        <v>481</v>
      </c>
      <c r="B97" s="31"/>
      <c r="C97" s="31"/>
      <c r="D97" s="14"/>
      <c r="E97" s="15"/>
      <c r="F97" s="16"/>
      <c r="G97" s="16"/>
    </row>
    <row r="98" spans="1:7" x14ac:dyDescent="0.25">
      <c r="A98" s="17" t="s">
        <v>189</v>
      </c>
      <c r="B98" s="31"/>
      <c r="C98" s="31"/>
      <c r="D98" s="14"/>
      <c r="E98" s="39" t="s">
        <v>155</v>
      </c>
      <c r="F98" s="40" t="s">
        <v>155</v>
      </c>
      <c r="G98" s="16"/>
    </row>
    <row r="99" spans="1:7" x14ac:dyDescent="0.25">
      <c r="A99" s="24" t="s">
        <v>192</v>
      </c>
      <c r="B99" s="33"/>
      <c r="C99" s="33"/>
      <c r="D99" s="25"/>
      <c r="E99" s="28">
        <v>494599.63</v>
      </c>
      <c r="F99" s="29">
        <v>0.96819999999999995</v>
      </c>
      <c r="G99" s="21"/>
    </row>
    <row r="100" spans="1:7" x14ac:dyDescent="0.25">
      <c r="A100" s="13"/>
      <c r="B100" s="31"/>
      <c r="C100" s="31"/>
      <c r="D100" s="14"/>
      <c r="E100" s="15"/>
      <c r="F100" s="16"/>
      <c r="G100" s="16"/>
    </row>
    <row r="101" spans="1:7" x14ac:dyDescent="0.25">
      <c r="A101" s="13"/>
      <c r="B101" s="31"/>
      <c r="C101" s="31"/>
      <c r="D101" s="14"/>
      <c r="E101" s="15"/>
      <c r="F101" s="16"/>
      <c r="G101" s="16"/>
    </row>
    <row r="102" spans="1:7" x14ac:dyDescent="0.25">
      <c r="A102" s="17" t="s">
        <v>193</v>
      </c>
      <c r="B102" s="31"/>
      <c r="C102" s="31"/>
      <c r="D102" s="14"/>
      <c r="E102" s="15"/>
      <c r="F102" s="16"/>
      <c r="G102" s="16"/>
    </row>
    <row r="103" spans="1:7" x14ac:dyDescent="0.25">
      <c r="A103" s="13" t="s">
        <v>194</v>
      </c>
      <c r="B103" s="31"/>
      <c r="C103" s="31"/>
      <c r="D103" s="14"/>
      <c r="E103" s="15">
        <v>16538.900000000001</v>
      </c>
      <c r="F103" s="16">
        <v>3.2399999999999998E-2</v>
      </c>
      <c r="G103" s="16">
        <v>5.2232000000000001E-2</v>
      </c>
    </row>
    <row r="104" spans="1:7" x14ac:dyDescent="0.25">
      <c r="A104" s="17" t="s">
        <v>189</v>
      </c>
      <c r="B104" s="32"/>
      <c r="C104" s="32"/>
      <c r="D104" s="18"/>
      <c r="E104" s="37">
        <v>16538.900000000001</v>
      </c>
      <c r="F104" s="38">
        <v>3.2399999999999998E-2</v>
      </c>
      <c r="G104" s="21"/>
    </row>
    <row r="105" spans="1:7" x14ac:dyDescent="0.25">
      <c r="A105" s="13"/>
      <c r="B105" s="31"/>
      <c r="C105" s="31"/>
      <c r="D105" s="14"/>
      <c r="E105" s="15"/>
      <c r="F105" s="16"/>
      <c r="G105" s="16"/>
    </row>
    <row r="106" spans="1:7" x14ac:dyDescent="0.25">
      <c r="A106" s="24" t="s">
        <v>192</v>
      </c>
      <c r="B106" s="33"/>
      <c r="C106" s="33"/>
      <c r="D106" s="25"/>
      <c r="E106" s="19">
        <v>16538.900000000001</v>
      </c>
      <c r="F106" s="20">
        <v>3.2399999999999998E-2</v>
      </c>
      <c r="G106" s="21"/>
    </row>
    <row r="107" spans="1:7" x14ac:dyDescent="0.25">
      <c r="A107" s="13" t="s">
        <v>195</v>
      </c>
      <c r="B107" s="31"/>
      <c r="C107" s="31"/>
      <c r="D107" s="14"/>
      <c r="E107" s="15">
        <v>4.7334784000000001</v>
      </c>
      <c r="F107" s="60" t="s">
        <v>197</v>
      </c>
      <c r="G107" s="16"/>
    </row>
    <row r="108" spans="1:7" x14ac:dyDescent="0.25">
      <c r="A108" s="13" t="s">
        <v>196</v>
      </c>
      <c r="B108" s="31"/>
      <c r="C108" s="31"/>
      <c r="D108" s="14"/>
      <c r="E108" s="35">
        <v>-375.91347839999997</v>
      </c>
      <c r="F108" s="36">
        <v>-6.0899999999999995E-4</v>
      </c>
      <c r="G108" s="16">
        <v>5.2232000000000001E-2</v>
      </c>
    </row>
    <row r="109" spans="1:7" x14ac:dyDescent="0.25">
      <c r="A109" s="26" t="s">
        <v>198</v>
      </c>
      <c r="B109" s="34"/>
      <c r="C109" s="34"/>
      <c r="D109" s="27"/>
      <c r="E109" s="28">
        <v>510767.35</v>
      </c>
      <c r="F109" s="29">
        <v>1</v>
      </c>
      <c r="G109" s="29"/>
    </row>
    <row r="111" spans="1:7" x14ac:dyDescent="0.25">
      <c r="A111" s="74" t="s">
        <v>200</v>
      </c>
    </row>
    <row r="114" spans="1:3" x14ac:dyDescent="0.25">
      <c r="A114" s="1" t="s">
        <v>211</v>
      </c>
    </row>
    <row r="115" spans="1:3" x14ac:dyDescent="0.25">
      <c r="A115" s="48" t="s">
        <v>212</v>
      </c>
      <c r="B115" s="3" t="s">
        <v>155</v>
      </c>
    </row>
    <row r="116" spans="1:3" x14ac:dyDescent="0.25">
      <c r="A116" t="s">
        <v>213</v>
      </c>
    </row>
    <row r="117" spans="1:3" x14ac:dyDescent="0.25">
      <c r="A117" t="s">
        <v>214</v>
      </c>
      <c r="B117" t="s">
        <v>215</v>
      </c>
      <c r="C117" t="s">
        <v>215</v>
      </c>
    </row>
    <row r="118" spans="1:3" x14ac:dyDescent="0.25">
      <c r="B118" s="49">
        <v>45930</v>
      </c>
      <c r="C118" s="49">
        <v>46112</v>
      </c>
    </row>
    <row r="119" spans="1:3" x14ac:dyDescent="0.25">
      <c r="A119" t="s">
        <v>482</v>
      </c>
      <c r="B119">
        <v>47.771000000000001</v>
      </c>
      <c r="C119">
        <v>42.869</v>
      </c>
    </row>
    <row r="120" spans="1:3" x14ac:dyDescent="0.25">
      <c r="A120" t="s">
        <v>217</v>
      </c>
      <c r="B120">
        <v>41.792000000000002</v>
      </c>
      <c r="C120">
        <v>37.503</v>
      </c>
    </row>
    <row r="121" spans="1:3" x14ac:dyDescent="0.25">
      <c r="A121" t="s">
        <v>483</v>
      </c>
      <c r="B121" s="57">
        <v>43.09</v>
      </c>
      <c r="C121">
        <v>38.404000000000003</v>
      </c>
    </row>
    <row r="122" spans="1:3" x14ac:dyDescent="0.25">
      <c r="A122" t="s">
        <v>219</v>
      </c>
      <c r="B122">
        <v>37.444000000000003</v>
      </c>
      <c r="C122">
        <v>33.372</v>
      </c>
    </row>
    <row r="124" spans="1:3" x14ac:dyDescent="0.25">
      <c r="A124" t="s">
        <v>220</v>
      </c>
      <c r="B124" s="3" t="s">
        <v>155</v>
      </c>
    </row>
    <row r="125" spans="1:3" x14ac:dyDescent="0.25">
      <c r="A125" t="s">
        <v>221</v>
      </c>
      <c r="B125" s="3" t="s">
        <v>155</v>
      </c>
    </row>
    <row r="126" spans="1:3" ht="30" x14ac:dyDescent="0.25">
      <c r="A126" s="48" t="s">
        <v>222</v>
      </c>
      <c r="B126" s="3" t="s">
        <v>155</v>
      </c>
    </row>
    <row r="127" spans="1:3" x14ac:dyDescent="0.25">
      <c r="A127" s="48" t="s">
        <v>223</v>
      </c>
      <c r="B127" s="3" t="s">
        <v>155</v>
      </c>
    </row>
    <row r="128" spans="1:3" x14ac:dyDescent="0.25">
      <c r="A128" t="s">
        <v>484</v>
      </c>
      <c r="B128" s="50">
        <v>0.22470000000000001</v>
      </c>
    </row>
    <row r="129" spans="1:4" ht="29.1" customHeight="1" x14ac:dyDescent="0.25">
      <c r="A129" s="48" t="s">
        <v>225</v>
      </c>
      <c r="B129" s="3" t="s">
        <v>155</v>
      </c>
    </row>
    <row r="130" spans="1:4" ht="29.1" customHeight="1" x14ac:dyDescent="0.25">
      <c r="A130" s="48" t="s">
        <v>226</v>
      </c>
      <c r="B130" s="3" t="s">
        <v>155</v>
      </c>
    </row>
    <row r="131" spans="1:4" ht="29.1" customHeight="1" x14ac:dyDescent="0.25">
      <c r="A131" s="48" t="s">
        <v>227</v>
      </c>
      <c r="B131" s="3" t="s">
        <v>155</v>
      </c>
    </row>
    <row r="132" spans="1:4" x14ac:dyDescent="0.25">
      <c r="A132" s="48" t="s">
        <v>228</v>
      </c>
      <c r="B132" s="3" t="s">
        <v>155</v>
      </c>
    </row>
    <row r="133" spans="1:4" x14ac:dyDescent="0.25">
      <c r="A133" s="48" t="s">
        <v>229</v>
      </c>
      <c r="B133" s="3" t="s">
        <v>155</v>
      </c>
    </row>
    <row r="135" spans="1:4" ht="69.95" customHeight="1" x14ac:dyDescent="0.25">
      <c r="A135" s="120" t="s">
        <v>230</v>
      </c>
      <c r="B135" s="120" t="s">
        <v>231</v>
      </c>
      <c r="C135" s="120" t="s">
        <v>3</v>
      </c>
      <c r="D135" s="120" t="s">
        <v>4</v>
      </c>
    </row>
    <row r="136" spans="1:4" ht="69.95" customHeight="1" x14ac:dyDescent="0.25">
      <c r="A136" s="120" t="s">
        <v>1191</v>
      </c>
      <c r="B136" s="120"/>
      <c r="C136" s="120" t="s">
        <v>48</v>
      </c>
      <c r="D136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00"/>
  <sheetViews>
    <sheetView showGridLines="0" workbookViewId="0">
      <pane ySplit="6" topLeftCell="A271" activePane="bottomLeft" state="frozen"/>
      <selection activeCell="B70" sqref="B70"/>
      <selection pane="bottomLeft" activeCell="A293" sqref="A293"/>
    </sheetView>
  </sheetViews>
  <sheetFormatPr defaultRowHeight="15" x14ac:dyDescent="0.25"/>
  <cols>
    <col min="1" max="1" width="61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1192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1193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171288</v>
      </c>
      <c r="E10" s="15">
        <v>1253.06</v>
      </c>
      <c r="F10" s="16">
        <v>4.5100000000000001E-2</v>
      </c>
      <c r="G10" s="16"/>
    </row>
    <row r="11" spans="1:8" x14ac:dyDescent="0.25">
      <c r="A11" s="13" t="s">
        <v>255</v>
      </c>
      <c r="B11" s="31" t="s">
        <v>256</v>
      </c>
      <c r="C11" s="31" t="s">
        <v>257</v>
      </c>
      <c r="D11" s="14">
        <v>75593</v>
      </c>
      <c r="E11" s="15">
        <v>1015.89</v>
      </c>
      <c r="F11" s="16">
        <v>3.6499999999999998E-2</v>
      </c>
      <c r="G11" s="16"/>
    </row>
    <row r="12" spans="1:8" x14ac:dyDescent="0.25">
      <c r="A12" s="13" t="s">
        <v>264</v>
      </c>
      <c r="B12" s="31" t="s">
        <v>265</v>
      </c>
      <c r="C12" s="31" t="s">
        <v>260</v>
      </c>
      <c r="D12" s="14">
        <v>80019</v>
      </c>
      <c r="E12" s="15">
        <v>964.95</v>
      </c>
      <c r="F12" s="16">
        <v>3.4700000000000002E-2</v>
      </c>
      <c r="G12" s="16"/>
    </row>
    <row r="13" spans="1:8" x14ac:dyDescent="0.25">
      <c r="A13" s="13" t="s">
        <v>261</v>
      </c>
      <c r="B13" s="31" t="s">
        <v>262</v>
      </c>
      <c r="C13" s="31" t="s">
        <v>263</v>
      </c>
      <c r="D13" s="14">
        <v>34365</v>
      </c>
      <c r="E13" s="15">
        <v>612.52</v>
      </c>
      <c r="F13" s="16">
        <v>2.1999999999999999E-2</v>
      </c>
      <c r="G13" s="16"/>
    </row>
    <row r="14" spans="1:8" x14ac:dyDescent="0.25">
      <c r="A14" s="13" t="s">
        <v>293</v>
      </c>
      <c r="B14" s="31" t="s">
        <v>294</v>
      </c>
      <c r="C14" s="31" t="s">
        <v>295</v>
      </c>
      <c r="D14" s="14">
        <v>39243</v>
      </c>
      <c r="E14" s="15">
        <v>490.77</v>
      </c>
      <c r="F14" s="16">
        <v>1.77E-2</v>
      </c>
      <c r="G14" s="16"/>
    </row>
    <row r="15" spans="1:8" x14ac:dyDescent="0.25">
      <c r="A15" s="13" t="s">
        <v>266</v>
      </c>
      <c r="B15" s="31" t="s">
        <v>267</v>
      </c>
      <c r="C15" s="31" t="s">
        <v>268</v>
      </c>
      <c r="D15" s="14">
        <v>13141</v>
      </c>
      <c r="E15" s="15">
        <v>460.47</v>
      </c>
      <c r="F15" s="16">
        <v>1.66E-2</v>
      </c>
      <c r="G15" s="16"/>
    </row>
    <row r="16" spans="1:8" x14ac:dyDescent="0.25">
      <c r="A16" s="13" t="s">
        <v>269</v>
      </c>
      <c r="B16" s="31" t="s">
        <v>270</v>
      </c>
      <c r="C16" s="31" t="s">
        <v>260</v>
      </c>
      <c r="D16" s="14">
        <v>46445</v>
      </c>
      <c r="E16" s="15">
        <v>454.88</v>
      </c>
      <c r="F16" s="16">
        <v>1.6400000000000001E-2</v>
      </c>
      <c r="G16" s="16"/>
    </row>
    <row r="17" spans="1:7" x14ac:dyDescent="0.25">
      <c r="A17" s="13" t="s">
        <v>274</v>
      </c>
      <c r="B17" s="31" t="s">
        <v>275</v>
      </c>
      <c r="C17" s="31" t="s">
        <v>273</v>
      </c>
      <c r="D17" s="14">
        <v>16345</v>
      </c>
      <c r="E17" s="15">
        <v>438.62</v>
      </c>
      <c r="F17" s="16">
        <v>1.5800000000000002E-2</v>
      </c>
      <c r="G17" s="16"/>
    </row>
    <row r="18" spans="1:7" x14ac:dyDescent="0.25">
      <c r="A18" s="13" t="s">
        <v>312</v>
      </c>
      <c r="B18" s="31" t="s">
        <v>313</v>
      </c>
      <c r="C18" s="31" t="s">
        <v>260</v>
      </c>
      <c r="D18" s="14">
        <v>32114</v>
      </c>
      <c r="E18" s="15">
        <v>372.94</v>
      </c>
      <c r="F18" s="16">
        <v>1.34E-2</v>
      </c>
      <c r="G18" s="16"/>
    </row>
    <row r="19" spans="1:7" x14ac:dyDescent="0.25">
      <c r="A19" s="13" t="s">
        <v>353</v>
      </c>
      <c r="B19" s="31" t="s">
        <v>354</v>
      </c>
      <c r="C19" s="31" t="s">
        <v>355</v>
      </c>
      <c r="D19" s="14">
        <v>107881</v>
      </c>
      <c r="E19" s="15">
        <v>310.37</v>
      </c>
      <c r="F19" s="16">
        <v>1.12E-2</v>
      </c>
      <c r="G19" s="16"/>
    </row>
    <row r="20" spans="1:7" x14ac:dyDescent="0.25">
      <c r="A20" s="13" t="s">
        <v>285</v>
      </c>
      <c r="B20" s="31" t="s">
        <v>286</v>
      </c>
      <c r="C20" s="31" t="s">
        <v>287</v>
      </c>
      <c r="D20" s="14">
        <v>10001</v>
      </c>
      <c r="E20" s="15">
        <v>295.5</v>
      </c>
      <c r="F20" s="16">
        <v>1.06E-2</v>
      </c>
      <c r="G20" s="16"/>
    </row>
    <row r="21" spans="1:7" x14ac:dyDescent="0.25">
      <c r="A21" s="13" t="s">
        <v>327</v>
      </c>
      <c r="B21" s="31" t="s">
        <v>328</v>
      </c>
      <c r="C21" s="31" t="s">
        <v>260</v>
      </c>
      <c r="D21" s="14">
        <v>82400</v>
      </c>
      <c r="E21" s="15">
        <v>291.2</v>
      </c>
      <c r="F21" s="16">
        <v>1.0500000000000001E-2</v>
      </c>
      <c r="G21" s="16"/>
    </row>
    <row r="22" spans="1:7" x14ac:dyDescent="0.25">
      <c r="A22" s="13" t="s">
        <v>356</v>
      </c>
      <c r="B22" s="31" t="s">
        <v>357</v>
      </c>
      <c r="C22" s="31" t="s">
        <v>295</v>
      </c>
      <c r="D22" s="14">
        <v>11430</v>
      </c>
      <c r="E22" s="15">
        <v>269.62</v>
      </c>
      <c r="F22" s="16">
        <v>9.7000000000000003E-3</v>
      </c>
      <c r="G22" s="16"/>
    </row>
    <row r="23" spans="1:7" x14ac:dyDescent="0.25">
      <c r="A23" s="13" t="s">
        <v>503</v>
      </c>
      <c r="B23" s="31" t="s">
        <v>504</v>
      </c>
      <c r="C23" s="31" t="s">
        <v>287</v>
      </c>
      <c r="D23" s="14">
        <v>5193</v>
      </c>
      <c r="E23" s="15">
        <v>262.92</v>
      </c>
      <c r="F23" s="16">
        <v>9.4999999999999998E-3</v>
      </c>
      <c r="G23" s="16"/>
    </row>
    <row r="24" spans="1:7" x14ac:dyDescent="0.25">
      <c r="A24" s="13" t="s">
        <v>360</v>
      </c>
      <c r="B24" s="31" t="s">
        <v>361</v>
      </c>
      <c r="C24" s="31" t="s">
        <v>260</v>
      </c>
      <c r="D24" s="14">
        <v>98500</v>
      </c>
      <c r="E24" s="15">
        <v>255.51</v>
      </c>
      <c r="F24" s="16">
        <v>9.1999999999999998E-3</v>
      </c>
      <c r="G24" s="16"/>
    </row>
    <row r="25" spans="1:7" x14ac:dyDescent="0.25">
      <c r="A25" s="13" t="s">
        <v>271</v>
      </c>
      <c r="B25" s="31" t="s">
        <v>272</v>
      </c>
      <c r="C25" s="31" t="s">
        <v>273</v>
      </c>
      <c r="D25" s="14">
        <v>10461</v>
      </c>
      <c r="E25" s="15">
        <v>249.96</v>
      </c>
      <c r="F25" s="16">
        <v>8.9999999999999993E-3</v>
      </c>
      <c r="G25" s="16"/>
    </row>
    <row r="26" spans="1:7" x14ac:dyDescent="0.25">
      <c r="A26" s="13" t="s">
        <v>429</v>
      </c>
      <c r="B26" s="31" t="s">
        <v>430</v>
      </c>
      <c r="C26" s="31" t="s">
        <v>281</v>
      </c>
      <c r="D26" s="14">
        <v>29948</v>
      </c>
      <c r="E26" s="15">
        <v>240.05</v>
      </c>
      <c r="F26" s="16">
        <v>8.6E-3</v>
      </c>
      <c r="G26" s="16"/>
    </row>
    <row r="27" spans="1:7" x14ac:dyDescent="0.25">
      <c r="A27" s="13" t="s">
        <v>338</v>
      </c>
      <c r="B27" s="31" t="s">
        <v>339</v>
      </c>
      <c r="C27" s="31" t="s">
        <v>292</v>
      </c>
      <c r="D27" s="14">
        <v>9712</v>
      </c>
      <c r="E27" s="15">
        <v>224.73</v>
      </c>
      <c r="F27" s="16">
        <v>8.0999999999999996E-3</v>
      </c>
      <c r="G27" s="16"/>
    </row>
    <row r="28" spans="1:7" x14ac:dyDescent="0.25">
      <c r="A28" s="13" t="s">
        <v>943</v>
      </c>
      <c r="B28" s="31" t="s">
        <v>944</v>
      </c>
      <c r="C28" s="31" t="s">
        <v>263</v>
      </c>
      <c r="D28" s="14">
        <v>51825</v>
      </c>
      <c r="E28" s="15">
        <v>216.71</v>
      </c>
      <c r="F28" s="16">
        <v>7.7999999999999996E-3</v>
      </c>
      <c r="G28" s="16"/>
    </row>
    <row r="29" spans="1:7" x14ac:dyDescent="0.25">
      <c r="A29" s="13" t="s">
        <v>342</v>
      </c>
      <c r="B29" s="31" t="s">
        <v>343</v>
      </c>
      <c r="C29" s="31" t="s">
        <v>295</v>
      </c>
      <c r="D29" s="14">
        <v>4357</v>
      </c>
      <c r="E29" s="15">
        <v>212.5</v>
      </c>
      <c r="F29" s="16">
        <v>7.6E-3</v>
      </c>
      <c r="G29" s="16"/>
    </row>
    <row r="30" spans="1:7" x14ac:dyDescent="0.25">
      <c r="A30" s="13" t="s">
        <v>290</v>
      </c>
      <c r="B30" s="31" t="s">
        <v>291</v>
      </c>
      <c r="C30" s="31" t="s">
        <v>292</v>
      </c>
      <c r="D30" s="14">
        <v>11851</v>
      </c>
      <c r="E30" s="15">
        <v>208.25</v>
      </c>
      <c r="F30" s="16">
        <v>7.4999999999999997E-3</v>
      </c>
      <c r="G30" s="16"/>
    </row>
    <row r="31" spans="1:7" x14ac:dyDescent="0.25">
      <c r="A31" s="13" t="s">
        <v>362</v>
      </c>
      <c r="B31" s="31" t="s">
        <v>363</v>
      </c>
      <c r="C31" s="31" t="s">
        <v>355</v>
      </c>
      <c r="D31" s="14">
        <v>9932</v>
      </c>
      <c r="E31" s="15">
        <v>204.12</v>
      </c>
      <c r="F31" s="16">
        <v>7.3000000000000001E-3</v>
      </c>
      <c r="G31" s="16"/>
    </row>
    <row r="32" spans="1:7" x14ac:dyDescent="0.25">
      <c r="A32" s="13" t="s">
        <v>981</v>
      </c>
      <c r="B32" s="31" t="s">
        <v>982</v>
      </c>
      <c r="C32" s="31" t="s">
        <v>260</v>
      </c>
      <c r="D32" s="14">
        <v>26346</v>
      </c>
      <c r="E32" s="15">
        <v>198.24</v>
      </c>
      <c r="F32" s="16">
        <v>7.1000000000000004E-3</v>
      </c>
      <c r="G32" s="16"/>
    </row>
    <row r="33" spans="1:7" x14ac:dyDescent="0.25">
      <c r="A33" s="13" t="s">
        <v>276</v>
      </c>
      <c r="B33" s="31" t="s">
        <v>277</v>
      </c>
      <c r="C33" s="31" t="s">
        <v>278</v>
      </c>
      <c r="D33" s="14">
        <v>53062</v>
      </c>
      <c r="E33" s="15">
        <v>196.67</v>
      </c>
      <c r="F33" s="16">
        <v>7.1000000000000004E-3</v>
      </c>
      <c r="G33" s="16"/>
    </row>
    <row r="34" spans="1:7" x14ac:dyDescent="0.25">
      <c r="A34" s="13" t="s">
        <v>347</v>
      </c>
      <c r="B34" s="31" t="s">
        <v>348</v>
      </c>
      <c r="C34" s="31" t="s">
        <v>349</v>
      </c>
      <c r="D34" s="14">
        <v>13638</v>
      </c>
      <c r="E34" s="15">
        <v>194.72</v>
      </c>
      <c r="F34" s="16">
        <v>7.0000000000000001E-3</v>
      </c>
      <c r="G34" s="16"/>
    </row>
    <row r="35" spans="1:7" x14ac:dyDescent="0.25">
      <c r="A35" s="13" t="s">
        <v>1194</v>
      </c>
      <c r="B35" s="31" t="s">
        <v>1195</v>
      </c>
      <c r="C35" s="31" t="s">
        <v>366</v>
      </c>
      <c r="D35" s="14">
        <v>485563</v>
      </c>
      <c r="E35" s="15">
        <v>192.09</v>
      </c>
      <c r="F35" s="16">
        <v>6.8999999999999999E-3</v>
      </c>
      <c r="G35" s="16"/>
    </row>
    <row r="36" spans="1:7" x14ac:dyDescent="0.25">
      <c r="A36" s="13" t="s">
        <v>860</v>
      </c>
      <c r="B36" s="31" t="s">
        <v>861</v>
      </c>
      <c r="C36" s="31" t="s">
        <v>260</v>
      </c>
      <c r="D36" s="14">
        <v>22627</v>
      </c>
      <c r="E36" s="15">
        <v>190.68</v>
      </c>
      <c r="F36" s="16">
        <v>6.8999999999999999E-3</v>
      </c>
      <c r="G36" s="16"/>
    </row>
    <row r="37" spans="1:7" x14ac:dyDescent="0.25">
      <c r="A37" s="13" t="s">
        <v>869</v>
      </c>
      <c r="B37" s="31" t="s">
        <v>870</v>
      </c>
      <c r="C37" s="31" t="s">
        <v>304</v>
      </c>
      <c r="D37" s="14">
        <v>80625</v>
      </c>
      <c r="E37" s="15">
        <v>184.62</v>
      </c>
      <c r="F37" s="16">
        <v>6.6E-3</v>
      </c>
      <c r="G37" s="16"/>
    </row>
    <row r="38" spans="1:7" x14ac:dyDescent="0.25">
      <c r="A38" s="13" t="s">
        <v>350</v>
      </c>
      <c r="B38" s="31" t="s">
        <v>351</v>
      </c>
      <c r="C38" s="31" t="s">
        <v>352</v>
      </c>
      <c r="D38" s="14">
        <v>4619</v>
      </c>
      <c r="E38" s="15">
        <v>182.52</v>
      </c>
      <c r="F38" s="16">
        <v>6.6E-3</v>
      </c>
      <c r="G38" s="16"/>
    </row>
    <row r="39" spans="1:7" x14ac:dyDescent="0.25">
      <c r="A39" s="13" t="s">
        <v>367</v>
      </c>
      <c r="B39" s="31" t="s">
        <v>368</v>
      </c>
      <c r="C39" s="31" t="s">
        <v>287</v>
      </c>
      <c r="D39" s="14">
        <v>1469</v>
      </c>
      <c r="E39" s="15">
        <v>180.78</v>
      </c>
      <c r="F39" s="16">
        <v>6.4999999999999997E-3</v>
      </c>
      <c r="G39" s="16"/>
    </row>
    <row r="40" spans="1:7" x14ac:dyDescent="0.25">
      <c r="A40" s="13" t="s">
        <v>513</v>
      </c>
      <c r="B40" s="31" t="s">
        <v>514</v>
      </c>
      <c r="C40" s="31" t="s">
        <v>366</v>
      </c>
      <c r="D40" s="14">
        <v>4960</v>
      </c>
      <c r="E40" s="15">
        <v>180.56</v>
      </c>
      <c r="F40" s="16">
        <v>6.4999999999999997E-3</v>
      </c>
      <c r="G40" s="16"/>
    </row>
    <row r="41" spans="1:7" x14ac:dyDescent="0.25">
      <c r="A41" s="13" t="s">
        <v>877</v>
      </c>
      <c r="B41" s="31" t="s">
        <v>878</v>
      </c>
      <c r="C41" s="31" t="s">
        <v>311</v>
      </c>
      <c r="D41" s="14">
        <v>10667</v>
      </c>
      <c r="E41" s="15">
        <v>178.63</v>
      </c>
      <c r="F41" s="16">
        <v>6.4000000000000003E-3</v>
      </c>
      <c r="G41" s="16"/>
    </row>
    <row r="42" spans="1:7" x14ac:dyDescent="0.25">
      <c r="A42" s="13" t="s">
        <v>369</v>
      </c>
      <c r="B42" s="31" t="s">
        <v>370</v>
      </c>
      <c r="C42" s="31" t="s">
        <v>371</v>
      </c>
      <c r="D42" s="14">
        <v>92509</v>
      </c>
      <c r="E42" s="15">
        <v>177.49</v>
      </c>
      <c r="F42" s="16">
        <v>6.4000000000000003E-3</v>
      </c>
      <c r="G42" s="16"/>
    </row>
    <row r="43" spans="1:7" x14ac:dyDescent="0.25">
      <c r="A43" s="13" t="s">
        <v>402</v>
      </c>
      <c r="B43" s="31" t="s">
        <v>403</v>
      </c>
      <c r="C43" s="31" t="s">
        <v>404</v>
      </c>
      <c r="D43" s="14">
        <v>114402</v>
      </c>
      <c r="E43" s="15">
        <v>176.33</v>
      </c>
      <c r="F43" s="16">
        <v>6.3E-3</v>
      </c>
      <c r="G43" s="16"/>
    </row>
    <row r="44" spans="1:7" x14ac:dyDescent="0.25">
      <c r="A44" s="13" t="s">
        <v>1196</v>
      </c>
      <c r="B44" s="31" t="s">
        <v>1197</v>
      </c>
      <c r="C44" s="31" t="s">
        <v>326</v>
      </c>
      <c r="D44" s="14">
        <v>9831</v>
      </c>
      <c r="E44" s="15">
        <v>168.17</v>
      </c>
      <c r="F44" s="16">
        <v>6.0000000000000001E-3</v>
      </c>
      <c r="G44" s="16"/>
    </row>
    <row r="45" spans="1:7" x14ac:dyDescent="0.25">
      <c r="A45" s="13" t="s">
        <v>858</v>
      </c>
      <c r="B45" s="31" t="s">
        <v>859</v>
      </c>
      <c r="C45" s="31" t="s">
        <v>346</v>
      </c>
      <c r="D45" s="14">
        <v>20852</v>
      </c>
      <c r="E45" s="15">
        <v>165.77</v>
      </c>
      <c r="F45" s="16">
        <v>6.0000000000000001E-3</v>
      </c>
      <c r="G45" s="16"/>
    </row>
    <row r="46" spans="1:7" x14ac:dyDescent="0.25">
      <c r="A46" s="13" t="s">
        <v>931</v>
      </c>
      <c r="B46" s="31" t="s">
        <v>932</v>
      </c>
      <c r="C46" s="31" t="s">
        <v>349</v>
      </c>
      <c r="D46" s="14">
        <v>16840</v>
      </c>
      <c r="E46" s="15">
        <v>161.5</v>
      </c>
      <c r="F46" s="16">
        <v>5.7999999999999996E-3</v>
      </c>
      <c r="G46" s="16"/>
    </row>
    <row r="47" spans="1:7" x14ac:dyDescent="0.25">
      <c r="A47" s="13" t="s">
        <v>282</v>
      </c>
      <c r="B47" s="31" t="s">
        <v>283</v>
      </c>
      <c r="C47" s="31" t="s">
        <v>284</v>
      </c>
      <c r="D47" s="14">
        <v>40089</v>
      </c>
      <c r="E47" s="15">
        <v>160.62</v>
      </c>
      <c r="F47" s="16">
        <v>5.7999999999999996E-3</v>
      </c>
      <c r="G47" s="16"/>
    </row>
    <row r="48" spans="1:7" x14ac:dyDescent="0.25">
      <c r="A48" s="13" t="s">
        <v>471</v>
      </c>
      <c r="B48" s="31" t="s">
        <v>472</v>
      </c>
      <c r="C48" s="31" t="s">
        <v>352</v>
      </c>
      <c r="D48" s="14">
        <v>1651</v>
      </c>
      <c r="E48" s="15">
        <v>159.69999999999999</v>
      </c>
      <c r="F48" s="16">
        <v>5.7000000000000002E-3</v>
      </c>
      <c r="G48" s="16"/>
    </row>
    <row r="49" spans="1:7" x14ac:dyDescent="0.25">
      <c r="A49" s="13" t="s">
        <v>319</v>
      </c>
      <c r="B49" s="31" t="s">
        <v>320</v>
      </c>
      <c r="C49" s="31" t="s">
        <v>295</v>
      </c>
      <c r="D49" s="14">
        <v>11811</v>
      </c>
      <c r="E49" s="15">
        <v>158.46</v>
      </c>
      <c r="F49" s="16">
        <v>5.7000000000000002E-3</v>
      </c>
      <c r="G49" s="16"/>
    </row>
    <row r="50" spans="1:7" x14ac:dyDescent="0.25">
      <c r="A50" s="13" t="s">
        <v>929</v>
      </c>
      <c r="B50" s="31" t="s">
        <v>930</v>
      </c>
      <c r="C50" s="31" t="s">
        <v>326</v>
      </c>
      <c r="D50" s="14">
        <v>10612</v>
      </c>
      <c r="E50" s="15">
        <v>158.19</v>
      </c>
      <c r="F50" s="16">
        <v>5.7000000000000002E-3</v>
      </c>
      <c r="G50" s="16"/>
    </row>
    <row r="51" spans="1:7" x14ac:dyDescent="0.25">
      <c r="A51" s="13" t="s">
        <v>1198</v>
      </c>
      <c r="B51" s="31" t="s">
        <v>1199</v>
      </c>
      <c r="C51" s="31" t="s">
        <v>292</v>
      </c>
      <c r="D51" s="14">
        <v>15851</v>
      </c>
      <c r="E51" s="15">
        <v>157.35</v>
      </c>
      <c r="F51" s="16">
        <v>5.7000000000000002E-3</v>
      </c>
      <c r="G51" s="16"/>
    </row>
    <row r="52" spans="1:7" x14ac:dyDescent="0.25">
      <c r="A52" s="13" t="s">
        <v>492</v>
      </c>
      <c r="B52" s="31" t="s">
        <v>493</v>
      </c>
      <c r="C52" s="31" t="s">
        <v>260</v>
      </c>
      <c r="D52" s="14">
        <v>265032</v>
      </c>
      <c r="E52" s="15">
        <v>155.97</v>
      </c>
      <c r="F52" s="16">
        <v>5.5999999999999999E-3</v>
      </c>
      <c r="G52" s="16"/>
    </row>
    <row r="53" spans="1:7" x14ac:dyDescent="0.25">
      <c r="A53" s="13" t="s">
        <v>488</v>
      </c>
      <c r="B53" s="31" t="s">
        <v>489</v>
      </c>
      <c r="C53" s="31" t="s">
        <v>389</v>
      </c>
      <c r="D53" s="14">
        <v>21188</v>
      </c>
      <c r="E53" s="15">
        <v>155.93</v>
      </c>
      <c r="F53" s="16">
        <v>5.5999999999999999E-3</v>
      </c>
      <c r="G53" s="16"/>
    </row>
    <row r="54" spans="1:7" x14ac:dyDescent="0.25">
      <c r="A54" s="13" t="s">
        <v>897</v>
      </c>
      <c r="B54" s="31" t="s">
        <v>898</v>
      </c>
      <c r="C54" s="31" t="s">
        <v>278</v>
      </c>
      <c r="D54" s="14">
        <v>50693</v>
      </c>
      <c r="E54" s="15">
        <v>150.1</v>
      </c>
      <c r="F54" s="16">
        <v>5.4000000000000003E-3</v>
      </c>
      <c r="G54" s="16"/>
    </row>
    <row r="55" spans="1:7" x14ac:dyDescent="0.25">
      <c r="A55" s="13" t="s">
        <v>385</v>
      </c>
      <c r="B55" s="31" t="s">
        <v>386</v>
      </c>
      <c r="C55" s="31" t="s">
        <v>295</v>
      </c>
      <c r="D55" s="14">
        <v>13447</v>
      </c>
      <c r="E55" s="15">
        <v>149.88999999999999</v>
      </c>
      <c r="F55" s="16">
        <v>5.4000000000000003E-3</v>
      </c>
      <c r="G55" s="16"/>
    </row>
    <row r="56" spans="1:7" x14ac:dyDescent="0.25">
      <c r="A56" s="13" t="s">
        <v>1200</v>
      </c>
      <c r="B56" s="31" t="s">
        <v>1201</v>
      </c>
      <c r="C56" s="31" t="s">
        <v>304</v>
      </c>
      <c r="D56" s="14">
        <v>15227</v>
      </c>
      <c r="E56" s="15">
        <v>147.35</v>
      </c>
      <c r="F56" s="16">
        <v>5.3E-3</v>
      </c>
      <c r="G56" s="16"/>
    </row>
    <row r="57" spans="1:7" x14ac:dyDescent="0.25">
      <c r="A57" s="13" t="s">
        <v>1202</v>
      </c>
      <c r="B57" s="31" t="s">
        <v>1203</v>
      </c>
      <c r="C57" s="31" t="s">
        <v>292</v>
      </c>
      <c r="D57" s="14">
        <v>11195</v>
      </c>
      <c r="E57" s="15">
        <v>146.03</v>
      </c>
      <c r="F57" s="16">
        <v>5.3E-3</v>
      </c>
      <c r="G57" s="16"/>
    </row>
    <row r="58" spans="1:7" x14ac:dyDescent="0.25">
      <c r="A58" s="13" t="s">
        <v>947</v>
      </c>
      <c r="B58" s="31" t="s">
        <v>948</v>
      </c>
      <c r="C58" s="31" t="s">
        <v>378</v>
      </c>
      <c r="D58" s="14">
        <v>2112</v>
      </c>
      <c r="E58" s="15">
        <v>144.53</v>
      </c>
      <c r="F58" s="16">
        <v>5.1999999999999998E-3</v>
      </c>
      <c r="G58" s="16"/>
    </row>
    <row r="59" spans="1:7" x14ac:dyDescent="0.25">
      <c r="A59" s="13" t="s">
        <v>364</v>
      </c>
      <c r="B59" s="31" t="s">
        <v>365</v>
      </c>
      <c r="C59" s="31" t="s">
        <v>366</v>
      </c>
      <c r="D59" s="14">
        <v>58394</v>
      </c>
      <c r="E59" s="15">
        <v>143.36000000000001</v>
      </c>
      <c r="F59" s="16">
        <v>5.1999999999999998E-3</v>
      </c>
      <c r="G59" s="16"/>
    </row>
    <row r="60" spans="1:7" x14ac:dyDescent="0.25">
      <c r="A60" s="13" t="s">
        <v>422</v>
      </c>
      <c r="B60" s="31" t="s">
        <v>423</v>
      </c>
      <c r="C60" s="31" t="s">
        <v>424</v>
      </c>
      <c r="D60" s="14">
        <v>16201</v>
      </c>
      <c r="E60" s="15">
        <v>143.29</v>
      </c>
      <c r="F60" s="16">
        <v>5.1999999999999998E-3</v>
      </c>
      <c r="G60" s="16"/>
    </row>
    <row r="61" spans="1:7" x14ac:dyDescent="0.25">
      <c r="A61" s="13" t="s">
        <v>456</v>
      </c>
      <c r="B61" s="31" t="s">
        <v>457</v>
      </c>
      <c r="C61" s="31" t="s">
        <v>304</v>
      </c>
      <c r="D61" s="14">
        <v>54939</v>
      </c>
      <c r="E61" s="15">
        <v>142.87</v>
      </c>
      <c r="F61" s="16">
        <v>5.1000000000000004E-3</v>
      </c>
      <c r="G61" s="16"/>
    </row>
    <row r="62" spans="1:7" x14ac:dyDescent="0.25">
      <c r="A62" s="13" t="s">
        <v>314</v>
      </c>
      <c r="B62" s="31" t="s">
        <v>315</v>
      </c>
      <c r="C62" s="31" t="s">
        <v>316</v>
      </c>
      <c r="D62" s="14">
        <v>1325</v>
      </c>
      <c r="E62" s="15">
        <v>142.37</v>
      </c>
      <c r="F62" s="16">
        <v>5.1000000000000004E-3</v>
      </c>
      <c r="G62" s="16"/>
    </row>
    <row r="63" spans="1:7" x14ac:dyDescent="0.25">
      <c r="A63" s="13" t="s">
        <v>435</v>
      </c>
      <c r="B63" s="31" t="s">
        <v>436</v>
      </c>
      <c r="C63" s="31" t="s">
        <v>437</v>
      </c>
      <c r="D63" s="14">
        <v>5808</v>
      </c>
      <c r="E63" s="15">
        <v>141.6</v>
      </c>
      <c r="F63" s="16">
        <v>5.1000000000000004E-3</v>
      </c>
      <c r="G63" s="16"/>
    </row>
    <row r="64" spans="1:7" x14ac:dyDescent="0.25">
      <c r="A64" s="13" t="s">
        <v>431</v>
      </c>
      <c r="B64" s="31" t="s">
        <v>432</v>
      </c>
      <c r="C64" s="31" t="s">
        <v>378</v>
      </c>
      <c r="D64" s="14">
        <v>7283</v>
      </c>
      <c r="E64" s="15">
        <v>141.07</v>
      </c>
      <c r="F64" s="16">
        <v>5.1000000000000004E-3</v>
      </c>
      <c r="G64" s="16"/>
    </row>
    <row r="65" spans="1:7" x14ac:dyDescent="0.25">
      <c r="A65" s="13" t="s">
        <v>517</v>
      </c>
      <c r="B65" s="31" t="s">
        <v>518</v>
      </c>
      <c r="C65" s="31" t="s">
        <v>424</v>
      </c>
      <c r="D65" s="14">
        <v>35909</v>
      </c>
      <c r="E65" s="15">
        <v>138.63999999999999</v>
      </c>
      <c r="F65" s="16">
        <v>5.0000000000000001E-3</v>
      </c>
      <c r="G65" s="16"/>
    </row>
    <row r="66" spans="1:7" x14ac:dyDescent="0.25">
      <c r="A66" s="13" t="s">
        <v>300</v>
      </c>
      <c r="B66" s="31" t="s">
        <v>301</v>
      </c>
      <c r="C66" s="31" t="s">
        <v>281</v>
      </c>
      <c r="D66" s="14">
        <v>15671</v>
      </c>
      <c r="E66" s="15">
        <v>136.66999999999999</v>
      </c>
      <c r="F66" s="16">
        <v>4.8999999999999998E-3</v>
      </c>
      <c r="G66" s="16"/>
    </row>
    <row r="67" spans="1:7" x14ac:dyDescent="0.25">
      <c r="A67" s="13" t="s">
        <v>440</v>
      </c>
      <c r="B67" s="31" t="s">
        <v>441</v>
      </c>
      <c r="C67" s="31" t="s">
        <v>257</v>
      </c>
      <c r="D67" s="14">
        <v>38452</v>
      </c>
      <c r="E67" s="15">
        <v>128.97</v>
      </c>
      <c r="F67" s="16">
        <v>4.5999999999999999E-3</v>
      </c>
      <c r="G67" s="16"/>
    </row>
    <row r="68" spans="1:7" x14ac:dyDescent="0.25">
      <c r="A68" s="13" t="s">
        <v>933</v>
      </c>
      <c r="B68" s="31" t="s">
        <v>934</v>
      </c>
      <c r="C68" s="31" t="s">
        <v>304</v>
      </c>
      <c r="D68" s="14">
        <v>54705</v>
      </c>
      <c r="E68" s="15">
        <v>128.56</v>
      </c>
      <c r="F68" s="16">
        <v>4.5999999999999999E-3</v>
      </c>
      <c r="G68" s="16"/>
    </row>
    <row r="69" spans="1:7" x14ac:dyDescent="0.25">
      <c r="A69" s="13" t="s">
        <v>941</v>
      </c>
      <c r="B69" s="31" t="s">
        <v>942</v>
      </c>
      <c r="C69" s="31" t="s">
        <v>292</v>
      </c>
      <c r="D69" s="14">
        <v>6028</v>
      </c>
      <c r="E69" s="15">
        <v>128.5</v>
      </c>
      <c r="F69" s="16">
        <v>4.5999999999999999E-3</v>
      </c>
      <c r="G69" s="16"/>
    </row>
    <row r="70" spans="1:7" x14ac:dyDescent="0.25">
      <c r="A70" s="13" t="s">
        <v>939</v>
      </c>
      <c r="B70" s="31" t="s">
        <v>940</v>
      </c>
      <c r="C70" s="31" t="s">
        <v>395</v>
      </c>
      <c r="D70" s="14">
        <v>22425</v>
      </c>
      <c r="E70" s="15">
        <v>127.36</v>
      </c>
      <c r="F70" s="16">
        <v>4.5999999999999999E-3</v>
      </c>
      <c r="G70" s="16"/>
    </row>
    <row r="71" spans="1:7" x14ac:dyDescent="0.25">
      <c r="A71" s="13" t="s">
        <v>1204</v>
      </c>
      <c r="B71" s="31" t="s">
        <v>1205</v>
      </c>
      <c r="C71" s="31" t="s">
        <v>1206</v>
      </c>
      <c r="D71" s="14">
        <v>19018</v>
      </c>
      <c r="E71" s="15">
        <v>124.53</v>
      </c>
      <c r="F71" s="16">
        <v>4.4999999999999997E-3</v>
      </c>
      <c r="G71" s="16"/>
    </row>
    <row r="72" spans="1:7" x14ac:dyDescent="0.25">
      <c r="A72" s="13" t="s">
        <v>1207</v>
      </c>
      <c r="B72" s="31" t="s">
        <v>1208</v>
      </c>
      <c r="C72" s="31" t="s">
        <v>292</v>
      </c>
      <c r="D72" s="14">
        <v>2342</v>
      </c>
      <c r="E72" s="15">
        <v>124.1</v>
      </c>
      <c r="F72" s="16">
        <v>4.4999999999999997E-3</v>
      </c>
      <c r="G72" s="16"/>
    </row>
    <row r="73" spans="1:7" x14ac:dyDescent="0.25">
      <c r="A73" s="13" t="s">
        <v>881</v>
      </c>
      <c r="B73" s="31" t="s">
        <v>882</v>
      </c>
      <c r="C73" s="31" t="s">
        <v>421</v>
      </c>
      <c r="D73" s="14">
        <v>43483</v>
      </c>
      <c r="E73" s="15">
        <v>123.77</v>
      </c>
      <c r="F73" s="16">
        <v>4.4999999999999997E-3</v>
      </c>
      <c r="G73" s="16"/>
    </row>
    <row r="74" spans="1:7" x14ac:dyDescent="0.25">
      <c r="A74" s="13" t="s">
        <v>945</v>
      </c>
      <c r="B74" s="31" t="s">
        <v>946</v>
      </c>
      <c r="C74" s="31" t="s">
        <v>366</v>
      </c>
      <c r="D74" s="14">
        <v>509</v>
      </c>
      <c r="E74" s="15">
        <v>123.36</v>
      </c>
      <c r="F74" s="16">
        <v>4.4000000000000003E-3</v>
      </c>
      <c r="G74" s="16"/>
    </row>
    <row r="75" spans="1:7" x14ac:dyDescent="0.25">
      <c r="A75" s="13" t="s">
        <v>1209</v>
      </c>
      <c r="B75" s="31" t="s">
        <v>1210</v>
      </c>
      <c r="C75" s="31" t="s">
        <v>352</v>
      </c>
      <c r="D75" s="14">
        <v>10286</v>
      </c>
      <c r="E75" s="15">
        <v>122.47</v>
      </c>
      <c r="F75" s="16">
        <v>4.4000000000000003E-3</v>
      </c>
      <c r="G75" s="16"/>
    </row>
    <row r="76" spans="1:7" x14ac:dyDescent="0.25">
      <c r="A76" s="13" t="s">
        <v>987</v>
      </c>
      <c r="B76" s="31" t="s">
        <v>988</v>
      </c>
      <c r="C76" s="31" t="s">
        <v>260</v>
      </c>
      <c r="D76" s="14">
        <v>702539</v>
      </c>
      <c r="E76" s="15">
        <v>121.19</v>
      </c>
      <c r="F76" s="16">
        <v>4.4000000000000003E-3</v>
      </c>
      <c r="G76" s="16"/>
    </row>
    <row r="77" spans="1:7" x14ac:dyDescent="0.25">
      <c r="A77" s="13" t="s">
        <v>937</v>
      </c>
      <c r="B77" s="31" t="s">
        <v>938</v>
      </c>
      <c r="C77" s="31" t="s">
        <v>905</v>
      </c>
      <c r="D77" s="14">
        <v>142766</v>
      </c>
      <c r="E77" s="15">
        <v>120.99</v>
      </c>
      <c r="F77" s="16">
        <v>4.4000000000000003E-3</v>
      </c>
      <c r="G77" s="16"/>
    </row>
    <row r="78" spans="1:7" x14ac:dyDescent="0.25">
      <c r="A78" s="13" t="s">
        <v>959</v>
      </c>
      <c r="B78" s="31" t="s">
        <v>960</v>
      </c>
      <c r="C78" s="31" t="s">
        <v>281</v>
      </c>
      <c r="D78" s="14">
        <v>2754</v>
      </c>
      <c r="E78" s="15">
        <v>120.5</v>
      </c>
      <c r="F78" s="16">
        <v>4.3E-3</v>
      </c>
      <c r="G78" s="16"/>
    </row>
    <row r="79" spans="1:7" x14ac:dyDescent="0.25">
      <c r="A79" s="13" t="s">
        <v>405</v>
      </c>
      <c r="B79" s="31" t="s">
        <v>406</v>
      </c>
      <c r="C79" s="31" t="s">
        <v>260</v>
      </c>
      <c r="D79" s="14">
        <v>14129</v>
      </c>
      <c r="E79" s="15">
        <v>119.49</v>
      </c>
      <c r="F79" s="16">
        <v>4.3E-3</v>
      </c>
      <c r="G79" s="16"/>
    </row>
    <row r="80" spans="1:7" x14ac:dyDescent="0.25">
      <c r="A80" s="13" t="s">
        <v>1211</v>
      </c>
      <c r="B80" s="31" t="s">
        <v>1212</v>
      </c>
      <c r="C80" s="31" t="s">
        <v>366</v>
      </c>
      <c r="D80" s="14">
        <v>3835</v>
      </c>
      <c r="E80" s="15">
        <v>119.26</v>
      </c>
      <c r="F80" s="16">
        <v>4.3E-3</v>
      </c>
      <c r="G80" s="16"/>
    </row>
    <row r="81" spans="1:7" x14ac:dyDescent="0.25">
      <c r="A81" s="13" t="s">
        <v>407</v>
      </c>
      <c r="B81" s="31" t="s">
        <v>408</v>
      </c>
      <c r="C81" s="31" t="s">
        <v>371</v>
      </c>
      <c r="D81" s="14">
        <v>10493</v>
      </c>
      <c r="E81" s="15">
        <v>117.78</v>
      </c>
      <c r="F81" s="16">
        <v>4.1999999999999997E-3</v>
      </c>
      <c r="G81" s="16"/>
    </row>
    <row r="82" spans="1:7" x14ac:dyDescent="0.25">
      <c r="A82" s="13" t="s">
        <v>1213</v>
      </c>
      <c r="B82" s="31" t="s">
        <v>1214</v>
      </c>
      <c r="C82" s="31" t="s">
        <v>352</v>
      </c>
      <c r="D82" s="14">
        <v>9113</v>
      </c>
      <c r="E82" s="15">
        <v>115.99</v>
      </c>
      <c r="F82" s="16">
        <v>4.1999999999999997E-3</v>
      </c>
      <c r="G82" s="16"/>
    </row>
    <row r="83" spans="1:7" x14ac:dyDescent="0.25">
      <c r="A83" s="13" t="s">
        <v>390</v>
      </c>
      <c r="B83" s="31" t="s">
        <v>391</v>
      </c>
      <c r="C83" s="31" t="s">
        <v>392</v>
      </c>
      <c r="D83" s="14">
        <v>25412</v>
      </c>
      <c r="E83" s="15">
        <v>114.47</v>
      </c>
      <c r="F83" s="16">
        <v>4.1000000000000003E-3</v>
      </c>
      <c r="G83" s="16"/>
    </row>
    <row r="84" spans="1:7" x14ac:dyDescent="0.25">
      <c r="A84" s="13" t="s">
        <v>458</v>
      </c>
      <c r="B84" s="31" t="s">
        <v>459</v>
      </c>
      <c r="C84" s="31" t="s">
        <v>451</v>
      </c>
      <c r="D84" s="14">
        <v>7464</v>
      </c>
      <c r="E84" s="15">
        <v>112.43</v>
      </c>
      <c r="F84" s="16">
        <v>4.0000000000000001E-3</v>
      </c>
      <c r="G84" s="16"/>
    </row>
    <row r="85" spans="1:7" x14ac:dyDescent="0.25">
      <c r="A85" s="13" t="s">
        <v>509</v>
      </c>
      <c r="B85" s="31" t="s">
        <v>510</v>
      </c>
      <c r="C85" s="31" t="s">
        <v>352</v>
      </c>
      <c r="D85" s="14">
        <v>5061</v>
      </c>
      <c r="E85" s="15">
        <v>109.58</v>
      </c>
      <c r="F85" s="16">
        <v>3.8999999999999998E-3</v>
      </c>
      <c r="G85" s="16"/>
    </row>
    <row r="86" spans="1:7" x14ac:dyDescent="0.25">
      <c r="A86" s="13" t="s">
        <v>899</v>
      </c>
      <c r="B86" s="31" t="s">
        <v>900</v>
      </c>
      <c r="C86" s="31" t="s">
        <v>316</v>
      </c>
      <c r="D86" s="14">
        <v>4261</v>
      </c>
      <c r="E86" s="15">
        <v>108.98</v>
      </c>
      <c r="F86" s="16">
        <v>3.8999999999999998E-3</v>
      </c>
      <c r="G86" s="16"/>
    </row>
    <row r="87" spans="1:7" x14ac:dyDescent="0.25">
      <c r="A87" s="13" t="s">
        <v>901</v>
      </c>
      <c r="B87" s="31" t="s">
        <v>902</v>
      </c>
      <c r="C87" s="31" t="s">
        <v>287</v>
      </c>
      <c r="D87" s="14">
        <v>1240</v>
      </c>
      <c r="E87" s="15">
        <v>108.89</v>
      </c>
      <c r="F87" s="16">
        <v>3.8999999999999998E-3</v>
      </c>
      <c r="G87" s="16"/>
    </row>
    <row r="88" spans="1:7" x14ac:dyDescent="0.25">
      <c r="A88" s="13" t="s">
        <v>400</v>
      </c>
      <c r="B88" s="31" t="s">
        <v>401</v>
      </c>
      <c r="C88" s="31" t="s">
        <v>295</v>
      </c>
      <c r="D88" s="14">
        <v>5303</v>
      </c>
      <c r="E88" s="15">
        <v>108.87</v>
      </c>
      <c r="F88" s="16">
        <v>3.8999999999999998E-3</v>
      </c>
      <c r="G88" s="16"/>
    </row>
    <row r="89" spans="1:7" x14ac:dyDescent="0.25">
      <c r="A89" s="13" t="s">
        <v>903</v>
      </c>
      <c r="B89" s="31" t="s">
        <v>904</v>
      </c>
      <c r="C89" s="31" t="s">
        <v>905</v>
      </c>
      <c r="D89" s="14">
        <v>8257</v>
      </c>
      <c r="E89" s="15">
        <v>108.38</v>
      </c>
      <c r="F89" s="16">
        <v>3.8999999999999998E-3</v>
      </c>
      <c r="G89" s="16"/>
    </row>
    <row r="90" spans="1:7" x14ac:dyDescent="0.25">
      <c r="A90" s="13" t="s">
        <v>1215</v>
      </c>
      <c r="B90" s="31" t="s">
        <v>1216</v>
      </c>
      <c r="C90" s="31" t="s">
        <v>311</v>
      </c>
      <c r="D90" s="14">
        <v>4272</v>
      </c>
      <c r="E90" s="15">
        <v>107.54</v>
      </c>
      <c r="F90" s="16">
        <v>3.8999999999999998E-3</v>
      </c>
      <c r="G90" s="16"/>
    </row>
    <row r="91" spans="1:7" x14ac:dyDescent="0.25">
      <c r="A91" s="13" t="s">
        <v>1217</v>
      </c>
      <c r="B91" s="31" t="s">
        <v>1218</v>
      </c>
      <c r="C91" s="31" t="s">
        <v>573</v>
      </c>
      <c r="D91" s="14">
        <v>138383</v>
      </c>
      <c r="E91" s="15">
        <v>105.54</v>
      </c>
      <c r="F91" s="16">
        <v>3.8E-3</v>
      </c>
      <c r="G91" s="16"/>
    </row>
    <row r="92" spans="1:7" x14ac:dyDescent="0.25">
      <c r="A92" s="13" t="s">
        <v>906</v>
      </c>
      <c r="B92" s="31" t="s">
        <v>907</v>
      </c>
      <c r="C92" s="31" t="s">
        <v>281</v>
      </c>
      <c r="D92" s="14">
        <v>6462</v>
      </c>
      <c r="E92" s="15">
        <v>105.45</v>
      </c>
      <c r="F92" s="16">
        <v>3.8E-3</v>
      </c>
      <c r="G92" s="16"/>
    </row>
    <row r="93" spans="1:7" x14ac:dyDescent="0.25">
      <c r="A93" s="13" t="s">
        <v>949</v>
      </c>
      <c r="B93" s="31" t="s">
        <v>950</v>
      </c>
      <c r="C93" s="31" t="s">
        <v>311</v>
      </c>
      <c r="D93" s="14">
        <v>81</v>
      </c>
      <c r="E93" s="15">
        <v>104.08</v>
      </c>
      <c r="F93" s="16">
        <v>3.7000000000000002E-3</v>
      </c>
      <c r="G93" s="16"/>
    </row>
    <row r="94" spans="1:7" x14ac:dyDescent="0.25">
      <c r="A94" s="13" t="s">
        <v>419</v>
      </c>
      <c r="B94" s="31" t="s">
        <v>420</v>
      </c>
      <c r="C94" s="31" t="s">
        <v>421</v>
      </c>
      <c r="D94" s="14">
        <v>21831</v>
      </c>
      <c r="E94" s="15">
        <v>103.8</v>
      </c>
      <c r="F94" s="16">
        <v>3.7000000000000002E-3</v>
      </c>
      <c r="G94" s="16"/>
    </row>
    <row r="95" spans="1:7" x14ac:dyDescent="0.25">
      <c r="A95" s="13" t="s">
        <v>957</v>
      </c>
      <c r="B95" s="31" t="s">
        <v>958</v>
      </c>
      <c r="C95" s="31" t="s">
        <v>292</v>
      </c>
      <c r="D95" s="14">
        <v>28553</v>
      </c>
      <c r="E95" s="15">
        <v>103.05</v>
      </c>
      <c r="F95" s="16">
        <v>3.7000000000000002E-3</v>
      </c>
      <c r="G95" s="16"/>
    </row>
    <row r="96" spans="1:7" x14ac:dyDescent="0.25">
      <c r="A96" s="13" t="s">
        <v>445</v>
      </c>
      <c r="B96" s="31" t="s">
        <v>446</v>
      </c>
      <c r="C96" s="31" t="s">
        <v>278</v>
      </c>
      <c r="D96" s="14">
        <v>21772</v>
      </c>
      <c r="E96" s="15">
        <v>102.68</v>
      </c>
      <c r="F96" s="16">
        <v>3.7000000000000002E-3</v>
      </c>
      <c r="G96" s="16"/>
    </row>
    <row r="97" spans="1:7" x14ac:dyDescent="0.25">
      <c r="A97" s="13" t="s">
        <v>505</v>
      </c>
      <c r="B97" s="31" t="s">
        <v>506</v>
      </c>
      <c r="C97" s="31" t="s">
        <v>287</v>
      </c>
      <c r="D97" s="14">
        <v>1540</v>
      </c>
      <c r="E97" s="15">
        <v>101.42</v>
      </c>
      <c r="F97" s="16">
        <v>3.5999999999999999E-3</v>
      </c>
      <c r="G97" s="16"/>
    </row>
    <row r="98" spans="1:7" x14ac:dyDescent="0.25">
      <c r="A98" s="13" t="s">
        <v>908</v>
      </c>
      <c r="B98" s="31" t="s">
        <v>909</v>
      </c>
      <c r="C98" s="31" t="s">
        <v>910</v>
      </c>
      <c r="D98" s="14">
        <v>2532</v>
      </c>
      <c r="E98" s="15">
        <v>99.85</v>
      </c>
      <c r="F98" s="16">
        <v>3.5999999999999999E-3</v>
      </c>
      <c r="G98" s="16"/>
    </row>
    <row r="99" spans="1:7" x14ac:dyDescent="0.25">
      <c r="A99" s="13" t="s">
        <v>376</v>
      </c>
      <c r="B99" s="31" t="s">
        <v>377</v>
      </c>
      <c r="C99" s="31" t="s">
        <v>378</v>
      </c>
      <c r="D99" s="14">
        <v>2470</v>
      </c>
      <c r="E99" s="15">
        <v>99.74</v>
      </c>
      <c r="F99" s="16">
        <v>3.5999999999999999E-3</v>
      </c>
      <c r="G99" s="16"/>
    </row>
    <row r="100" spans="1:7" x14ac:dyDescent="0.25">
      <c r="A100" s="13" t="s">
        <v>438</v>
      </c>
      <c r="B100" s="31" t="s">
        <v>439</v>
      </c>
      <c r="C100" s="31" t="s">
        <v>278</v>
      </c>
      <c r="D100" s="14">
        <v>7610</v>
      </c>
      <c r="E100" s="15">
        <v>99.37</v>
      </c>
      <c r="F100" s="16">
        <v>3.5999999999999999E-3</v>
      </c>
      <c r="G100" s="16"/>
    </row>
    <row r="101" spans="1:7" x14ac:dyDescent="0.25">
      <c r="A101" s="13" t="s">
        <v>525</v>
      </c>
      <c r="B101" s="31" t="s">
        <v>526</v>
      </c>
      <c r="C101" s="31" t="s">
        <v>273</v>
      </c>
      <c r="D101" s="14">
        <v>10399</v>
      </c>
      <c r="E101" s="15">
        <v>98.75</v>
      </c>
      <c r="F101" s="16">
        <v>3.5999999999999999E-3</v>
      </c>
      <c r="G101" s="16"/>
    </row>
    <row r="102" spans="1:7" x14ac:dyDescent="0.25">
      <c r="A102" s="13" t="s">
        <v>317</v>
      </c>
      <c r="B102" s="31" t="s">
        <v>318</v>
      </c>
      <c r="C102" s="31" t="s">
        <v>295</v>
      </c>
      <c r="D102" s="14">
        <v>7106</v>
      </c>
      <c r="E102" s="15">
        <v>98.35</v>
      </c>
      <c r="F102" s="16">
        <v>3.5000000000000001E-3</v>
      </c>
      <c r="G102" s="16"/>
    </row>
    <row r="103" spans="1:7" x14ac:dyDescent="0.25">
      <c r="A103" s="13" t="s">
        <v>496</v>
      </c>
      <c r="B103" s="31" t="s">
        <v>497</v>
      </c>
      <c r="C103" s="31" t="s">
        <v>404</v>
      </c>
      <c r="D103" s="14">
        <v>24651</v>
      </c>
      <c r="E103" s="15">
        <v>97.32</v>
      </c>
      <c r="F103" s="16">
        <v>3.5000000000000001E-3</v>
      </c>
      <c r="G103" s="16"/>
    </row>
    <row r="104" spans="1:7" x14ac:dyDescent="0.25">
      <c r="A104" s="13" t="s">
        <v>1101</v>
      </c>
      <c r="B104" s="31" t="s">
        <v>1102</v>
      </c>
      <c r="C104" s="31" t="s">
        <v>578</v>
      </c>
      <c r="D104" s="14">
        <v>23629</v>
      </c>
      <c r="E104" s="15">
        <v>96.99</v>
      </c>
      <c r="F104" s="16">
        <v>3.5000000000000001E-3</v>
      </c>
      <c r="G104" s="16"/>
    </row>
    <row r="105" spans="1:7" x14ac:dyDescent="0.25">
      <c r="A105" s="13" t="s">
        <v>935</v>
      </c>
      <c r="B105" s="31" t="s">
        <v>936</v>
      </c>
      <c r="C105" s="31" t="s">
        <v>281</v>
      </c>
      <c r="D105" s="14">
        <v>33059</v>
      </c>
      <c r="E105" s="15">
        <v>96.61</v>
      </c>
      <c r="F105" s="16">
        <v>3.5000000000000001E-3</v>
      </c>
      <c r="G105" s="16"/>
    </row>
    <row r="106" spans="1:7" x14ac:dyDescent="0.25">
      <c r="A106" s="13" t="s">
        <v>1219</v>
      </c>
      <c r="B106" s="31" t="s">
        <v>1220</v>
      </c>
      <c r="C106" s="31" t="s">
        <v>378</v>
      </c>
      <c r="D106" s="14">
        <v>2577</v>
      </c>
      <c r="E106" s="15">
        <v>96.51</v>
      </c>
      <c r="F106" s="16">
        <v>3.5000000000000001E-3</v>
      </c>
      <c r="G106" s="16"/>
    </row>
    <row r="107" spans="1:7" x14ac:dyDescent="0.25">
      <c r="A107" s="13" t="s">
        <v>951</v>
      </c>
      <c r="B107" s="31" t="s">
        <v>952</v>
      </c>
      <c r="C107" s="31" t="s">
        <v>263</v>
      </c>
      <c r="D107" s="14">
        <v>1105264</v>
      </c>
      <c r="E107" s="15">
        <v>94.28</v>
      </c>
      <c r="F107" s="16">
        <v>3.3999999999999998E-3</v>
      </c>
      <c r="G107" s="16"/>
    </row>
    <row r="108" spans="1:7" x14ac:dyDescent="0.25">
      <c r="A108" s="13" t="s">
        <v>501</v>
      </c>
      <c r="B108" s="31" t="s">
        <v>502</v>
      </c>
      <c r="C108" s="31" t="s">
        <v>323</v>
      </c>
      <c r="D108" s="14">
        <v>8025</v>
      </c>
      <c r="E108" s="15">
        <v>94.28</v>
      </c>
      <c r="F108" s="16">
        <v>3.3999999999999998E-3</v>
      </c>
      <c r="G108" s="16"/>
    </row>
    <row r="109" spans="1:7" x14ac:dyDescent="0.25">
      <c r="A109" s="13" t="s">
        <v>1221</v>
      </c>
      <c r="B109" s="31" t="s">
        <v>1222</v>
      </c>
      <c r="C109" s="31" t="s">
        <v>578</v>
      </c>
      <c r="D109" s="14">
        <v>5270</v>
      </c>
      <c r="E109" s="15">
        <v>94.26</v>
      </c>
      <c r="F109" s="16">
        <v>3.3999999999999998E-3</v>
      </c>
      <c r="G109" s="16"/>
    </row>
    <row r="110" spans="1:7" x14ac:dyDescent="0.25">
      <c r="A110" s="13" t="s">
        <v>1223</v>
      </c>
      <c r="B110" s="31" t="s">
        <v>1224</v>
      </c>
      <c r="C110" s="31" t="s">
        <v>278</v>
      </c>
      <c r="D110" s="14">
        <v>126651</v>
      </c>
      <c r="E110" s="15">
        <v>93.37</v>
      </c>
      <c r="F110" s="16">
        <v>3.3999999999999998E-3</v>
      </c>
      <c r="G110" s="16"/>
    </row>
    <row r="111" spans="1:7" x14ac:dyDescent="0.25">
      <c r="A111" s="13" t="s">
        <v>865</v>
      </c>
      <c r="B111" s="31" t="s">
        <v>866</v>
      </c>
      <c r="C111" s="31" t="s">
        <v>371</v>
      </c>
      <c r="D111" s="14">
        <v>12793</v>
      </c>
      <c r="E111" s="15">
        <v>90.95</v>
      </c>
      <c r="F111" s="16">
        <v>3.3E-3</v>
      </c>
      <c r="G111" s="16"/>
    </row>
    <row r="112" spans="1:7" x14ac:dyDescent="0.25">
      <c r="A112" s="13" t="s">
        <v>490</v>
      </c>
      <c r="B112" s="31" t="s">
        <v>491</v>
      </c>
      <c r="C112" s="31" t="s">
        <v>292</v>
      </c>
      <c r="D112" s="14">
        <v>4530</v>
      </c>
      <c r="E112" s="15">
        <v>90.86</v>
      </c>
      <c r="F112" s="16">
        <v>3.3E-3</v>
      </c>
      <c r="G112" s="16"/>
    </row>
    <row r="113" spans="1:7" x14ac:dyDescent="0.25">
      <c r="A113" s="13" t="s">
        <v>527</v>
      </c>
      <c r="B113" s="31" t="s">
        <v>528</v>
      </c>
      <c r="C113" s="31" t="s">
        <v>395</v>
      </c>
      <c r="D113" s="14">
        <v>4728</v>
      </c>
      <c r="E113" s="15">
        <v>90.3</v>
      </c>
      <c r="F113" s="16">
        <v>3.2000000000000002E-3</v>
      </c>
      <c r="G113" s="16"/>
    </row>
    <row r="114" spans="1:7" x14ac:dyDescent="0.25">
      <c r="A114" s="13" t="s">
        <v>494</v>
      </c>
      <c r="B114" s="31" t="s">
        <v>495</v>
      </c>
      <c r="C114" s="31" t="s">
        <v>304</v>
      </c>
      <c r="D114" s="14">
        <v>85248</v>
      </c>
      <c r="E114" s="15">
        <v>89.77</v>
      </c>
      <c r="F114" s="16">
        <v>3.2000000000000002E-3</v>
      </c>
      <c r="G114" s="16"/>
    </row>
    <row r="115" spans="1:7" x14ac:dyDescent="0.25">
      <c r="A115" s="13" t="s">
        <v>324</v>
      </c>
      <c r="B115" s="31" t="s">
        <v>325</v>
      </c>
      <c r="C115" s="31" t="s">
        <v>326</v>
      </c>
      <c r="D115" s="14">
        <v>5027</v>
      </c>
      <c r="E115" s="15">
        <v>89.34</v>
      </c>
      <c r="F115" s="16">
        <v>3.2000000000000002E-3</v>
      </c>
      <c r="G115" s="16"/>
    </row>
    <row r="116" spans="1:7" x14ac:dyDescent="0.25">
      <c r="A116" s="13" t="s">
        <v>336</v>
      </c>
      <c r="B116" s="31" t="s">
        <v>337</v>
      </c>
      <c r="C116" s="31" t="s">
        <v>292</v>
      </c>
      <c r="D116" s="14">
        <v>5564</v>
      </c>
      <c r="E116" s="15">
        <v>89.09</v>
      </c>
      <c r="F116" s="16">
        <v>3.2000000000000002E-3</v>
      </c>
      <c r="G116" s="16"/>
    </row>
    <row r="117" spans="1:7" x14ac:dyDescent="0.25">
      <c r="A117" s="13" t="s">
        <v>358</v>
      </c>
      <c r="B117" s="31" t="s">
        <v>359</v>
      </c>
      <c r="C117" s="31" t="s">
        <v>287</v>
      </c>
      <c r="D117" s="14">
        <v>2628</v>
      </c>
      <c r="E117" s="15">
        <v>88.4</v>
      </c>
      <c r="F117" s="16">
        <v>3.2000000000000002E-3</v>
      </c>
      <c r="G117" s="16"/>
    </row>
    <row r="118" spans="1:7" x14ac:dyDescent="0.25">
      <c r="A118" s="13" t="s">
        <v>1225</v>
      </c>
      <c r="B118" s="31" t="s">
        <v>1226</v>
      </c>
      <c r="C118" s="31" t="s">
        <v>395</v>
      </c>
      <c r="D118" s="14">
        <v>3241</v>
      </c>
      <c r="E118" s="15">
        <v>88.12</v>
      </c>
      <c r="F118" s="16">
        <v>3.2000000000000002E-3</v>
      </c>
      <c r="G118" s="16"/>
    </row>
    <row r="119" spans="1:7" x14ac:dyDescent="0.25">
      <c r="A119" s="13" t="s">
        <v>1227</v>
      </c>
      <c r="B119" s="31" t="s">
        <v>1228</v>
      </c>
      <c r="C119" s="31" t="s">
        <v>371</v>
      </c>
      <c r="D119" s="14">
        <v>57813</v>
      </c>
      <c r="E119" s="15">
        <v>87.54</v>
      </c>
      <c r="F119" s="16">
        <v>3.0999999999999999E-3</v>
      </c>
      <c r="G119" s="16"/>
    </row>
    <row r="120" spans="1:7" x14ac:dyDescent="0.25">
      <c r="A120" s="13" t="s">
        <v>460</v>
      </c>
      <c r="B120" s="31" t="s">
        <v>461</v>
      </c>
      <c r="C120" s="31" t="s">
        <v>451</v>
      </c>
      <c r="D120" s="14">
        <v>5949</v>
      </c>
      <c r="E120" s="15">
        <v>87.53</v>
      </c>
      <c r="F120" s="16">
        <v>3.0999999999999999E-3</v>
      </c>
      <c r="G120" s="16"/>
    </row>
    <row r="121" spans="1:7" x14ac:dyDescent="0.25">
      <c r="A121" s="13" t="s">
        <v>442</v>
      </c>
      <c r="B121" s="31" t="s">
        <v>443</v>
      </c>
      <c r="C121" s="31" t="s">
        <v>444</v>
      </c>
      <c r="D121" s="14">
        <v>3263</v>
      </c>
      <c r="E121" s="15">
        <v>85.79</v>
      </c>
      <c r="F121" s="16">
        <v>3.0999999999999999E-3</v>
      </c>
      <c r="G121" s="16"/>
    </row>
    <row r="122" spans="1:7" x14ac:dyDescent="0.25">
      <c r="A122" s="13" t="s">
        <v>911</v>
      </c>
      <c r="B122" s="31" t="s">
        <v>912</v>
      </c>
      <c r="C122" s="31" t="s">
        <v>292</v>
      </c>
      <c r="D122" s="14">
        <v>6821</v>
      </c>
      <c r="E122" s="15">
        <v>85.6</v>
      </c>
      <c r="F122" s="16">
        <v>3.0999999999999999E-3</v>
      </c>
      <c r="G122" s="16"/>
    </row>
    <row r="123" spans="1:7" x14ac:dyDescent="0.25">
      <c r="A123" s="13" t="s">
        <v>913</v>
      </c>
      <c r="B123" s="31" t="s">
        <v>914</v>
      </c>
      <c r="C123" s="31" t="s">
        <v>346</v>
      </c>
      <c r="D123" s="14">
        <v>1152</v>
      </c>
      <c r="E123" s="15">
        <v>85.47</v>
      </c>
      <c r="F123" s="16">
        <v>3.0999999999999999E-3</v>
      </c>
      <c r="G123" s="16"/>
    </row>
    <row r="124" spans="1:7" x14ac:dyDescent="0.25">
      <c r="A124" s="13" t="s">
        <v>953</v>
      </c>
      <c r="B124" s="31" t="s">
        <v>954</v>
      </c>
      <c r="C124" s="31" t="s">
        <v>316</v>
      </c>
      <c r="D124" s="14">
        <v>1674</v>
      </c>
      <c r="E124" s="15">
        <v>85.04</v>
      </c>
      <c r="F124" s="16">
        <v>3.0999999999999999E-3</v>
      </c>
      <c r="G124" s="16"/>
    </row>
    <row r="125" spans="1:7" x14ac:dyDescent="0.25">
      <c r="A125" s="13" t="s">
        <v>425</v>
      </c>
      <c r="B125" s="31" t="s">
        <v>426</v>
      </c>
      <c r="C125" s="31" t="s">
        <v>292</v>
      </c>
      <c r="D125" s="14">
        <v>1422</v>
      </c>
      <c r="E125" s="15">
        <v>84.57</v>
      </c>
      <c r="F125" s="16">
        <v>3.0000000000000001E-3</v>
      </c>
      <c r="G125" s="16"/>
    </row>
    <row r="126" spans="1:7" x14ac:dyDescent="0.25">
      <c r="A126" s="13" t="s">
        <v>433</v>
      </c>
      <c r="B126" s="31" t="s">
        <v>434</v>
      </c>
      <c r="C126" s="31" t="s">
        <v>352</v>
      </c>
      <c r="D126" s="14">
        <v>5189</v>
      </c>
      <c r="E126" s="15">
        <v>83.58</v>
      </c>
      <c r="F126" s="16">
        <v>3.0000000000000001E-3</v>
      </c>
      <c r="G126" s="16"/>
    </row>
    <row r="127" spans="1:7" x14ac:dyDescent="0.25">
      <c r="A127" s="13" t="s">
        <v>462</v>
      </c>
      <c r="B127" s="31" t="s">
        <v>463</v>
      </c>
      <c r="C127" s="31" t="s">
        <v>281</v>
      </c>
      <c r="D127" s="14">
        <v>36706</v>
      </c>
      <c r="E127" s="15">
        <v>82.26</v>
      </c>
      <c r="F127" s="16">
        <v>3.0000000000000001E-3</v>
      </c>
      <c r="G127" s="16"/>
    </row>
    <row r="128" spans="1:7" x14ac:dyDescent="0.25">
      <c r="A128" s="13" t="s">
        <v>334</v>
      </c>
      <c r="B128" s="31" t="s">
        <v>335</v>
      </c>
      <c r="C128" s="31" t="s">
        <v>281</v>
      </c>
      <c r="D128" s="14">
        <v>34123</v>
      </c>
      <c r="E128" s="15">
        <v>81.96</v>
      </c>
      <c r="F128" s="16">
        <v>2.8999999999999998E-3</v>
      </c>
      <c r="G128" s="16"/>
    </row>
    <row r="129" spans="1:7" x14ac:dyDescent="0.25">
      <c r="A129" s="13" t="s">
        <v>302</v>
      </c>
      <c r="B129" s="31" t="s">
        <v>303</v>
      </c>
      <c r="C129" s="31" t="s">
        <v>304</v>
      </c>
      <c r="D129" s="14">
        <v>2483</v>
      </c>
      <c r="E129" s="15">
        <v>81.83</v>
      </c>
      <c r="F129" s="16">
        <v>2.8999999999999998E-3</v>
      </c>
      <c r="G129" s="16"/>
    </row>
    <row r="130" spans="1:7" x14ac:dyDescent="0.25">
      <c r="A130" s="13" t="s">
        <v>1068</v>
      </c>
      <c r="B130" s="31" t="s">
        <v>1069</v>
      </c>
      <c r="C130" s="31" t="s">
        <v>1070</v>
      </c>
      <c r="D130" s="14">
        <v>253</v>
      </c>
      <c r="E130" s="15">
        <v>80.39</v>
      </c>
      <c r="F130" s="16">
        <v>2.8999999999999998E-3</v>
      </c>
      <c r="G130" s="16"/>
    </row>
    <row r="131" spans="1:7" x14ac:dyDescent="0.25">
      <c r="A131" s="13" t="s">
        <v>1229</v>
      </c>
      <c r="B131" s="31" t="s">
        <v>1230</v>
      </c>
      <c r="C131" s="31" t="s">
        <v>326</v>
      </c>
      <c r="D131" s="14">
        <v>15767</v>
      </c>
      <c r="E131" s="15">
        <v>80.34</v>
      </c>
      <c r="F131" s="16">
        <v>2.8999999999999998E-3</v>
      </c>
      <c r="G131" s="16"/>
    </row>
    <row r="132" spans="1:7" x14ac:dyDescent="0.25">
      <c r="A132" s="13" t="s">
        <v>344</v>
      </c>
      <c r="B132" s="31" t="s">
        <v>345</v>
      </c>
      <c r="C132" s="31" t="s">
        <v>346</v>
      </c>
      <c r="D132" s="14">
        <v>8328</v>
      </c>
      <c r="E132" s="15">
        <v>80.14</v>
      </c>
      <c r="F132" s="16">
        <v>2.8999999999999998E-3</v>
      </c>
      <c r="G132" s="16"/>
    </row>
    <row r="133" spans="1:7" x14ac:dyDescent="0.25">
      <c r="A133" s="13" t="s">
        <v>1073</v>
      </c>
      <c r="B133" s="31" t="s">
        <v>1074</v>
      </c>
      <c r="C133" s="31" t="s">
        <v>378</v>
      </c>
      <c r="D133" s="14">
        <v>4899</v>
      </c>
      <c r="E133" s="15">
        <v>78.34</v>
      </c>
      <c r="F133" s="16">
        <v>2.8E-3</v>
      </c>
      <c r="G133" s="16"/>
    </row>
    <row r="134" spans="1:7" x14ac:dyDescent="0.25">
      <c r="A134" s="13" t="s">
        <v>915</v>
      </c>
      <c r="B134" s="31" t="s">
        <v>916</v>
      </c>
      <c r="C134" s="31" t="s">
        <v>292</v>
      </c>
      <c r="D134" s="14">
        <v>6297</v>
      </c>
      <c r="E134" s="15">
        <v>77.09</v>
      </c>
      <c r="F134" s="16">
        <v>2.8E-3</v>
      </c>
      <c r="G134" s="16"/>
    </row>
    <row r="135" spans="1:7" x14ac:dyDescent="0.25">
      <c r="A135" s="13" t="s">
        <v>961</v>
      </c>
      <c r="B135" s="31" t="s">
        <v>962</v>
      </c>
      <c r="C135" s="31" t="s">
        <v>281</v>
      </c>
      <c r="D135" s="14">
        <v>11991</v>
      </c>
      <c r="E135" s="15">
        <v>76.2</v>
      </c>
      <c r="F135" s="16">
        <v>2.7000000000000001E-3</v>
      </c>
      <c r="G135" s="16"/>
    </row>
    <row r="136" spans="1:7" x14ac:dyDescent="0.25">
      <c r="A136" s="13" t="s">
        <v>885</v>
      </c>
      <c r="B136" s="31" t="s">
        <v>886</v>
      </c>
      <c r="C136" s="31" t="s">
        <v>451</v>
      </c>
      <c r="D136" s="14">
        <v>6744</v>
      </c>
      <c r="E136" s="15">
        <v>75.97</v>
      </c>
      <c r="F136" s="16">
        <v>2.7000000000000001E-3</v>
      </c>
      <c r="G136" s="16"/>
    </row>
    <row r="137" spans="1:7" x14ac:dyDescent="0.25">
      <c r="A137" s="13" t="s">
        <v>867</v>
      </c>
      <c r="B137" s="31" t="s">
        <v>868</v>
      </c>
      <c r="C137" s="31" t="s">
        <v>281</v>
      </c>
      <c r="D137" s="14">
        <v>26469</v>
      </c>
      <c r="E137" s="15">
        <v>75.73</v>
      </c>
      <c r="F137" s="16">
        <v>2.7000000000000001E-3</v>
      </c>
      <c r="G137" s="16"/>
    </row>
    <row r="138" spans="1:7" x14ac:dyDescent="0.25">
      <c r="A138" s="13" t="s">
        <v>871</v>
      </c>
      <c r="B138" s="31" t="s">
        <v>872</v>
      </c>
      <c r="C138" s="31" t="s">
        <v>311</v>
      </c>
      <c r="D138" s="14">
        <v>7264</v>
      </c>
      <c r="E138" s="15">
        <v>74.94</v>
      </c>
      <c r="F138" s="16">
        <v>2.7000000000000001E-3</v>
      </c>
      <c r="G138" s="16"/>
    </row>
    <row r="139" spans="1:7" x14ac:dyDescent="0.25">
      <c r="A139" s="13" t="s">
        <v>1231</v>
      </c>
      <c r="B139" s="31" t="s">
        <v>1232</v>
      </c>
      <c r="C139" s="31" t="s">
        <v>583</v>
      </c>
      <c r="D139" s="14">
        <v>29994</v>
      </c>
      <c r="E139" s="15">
        <v>74.52</v>
      </c>
      <c r="F139" s="16">
        <v>2.7000000000000001E-3</v>
      </c>
      <c r="G139" s="16"/>
    </row>
    <row r="140" spans="1:7" x14ac:dyDescent="0.25">
      <c r="A140" s="13" t="s">
        <v>889</v>
      </c>
      <c r="B140" s="31" t="s">
        <v>890</v>
      </c>
      <c r="C140" s="31" t="s">
        <v>284</v>
      </c>
      <c r="D140" s="14">
        <v>2123</v>
      </c>
      <c r="E140" s="15">
        <v>74.03</v>
      </c>
      <c r="F140" s="16">
        <v>2.7000000000000001E-3</v>
      </c>
      <c r="G140" s="16"/>
    </row>
    <row r="141" spans="1:7" x14ac:dyDescent="0.25">
      <c r="A141" s="13" t="s">
        <v>387</v>
      </c>
      <c r="B141" s="31" t="s">
        <v>388</v>
      </c>
      <c r="C141" s="31" t="s">
        <v>389</v>
      </c>
      <c r="D141" s="14">
        <v>7288</v>
      </c>
      <c r="E141" s="15">
        <v>73.959999999999994</v>
      </c>
      <c r="F141" s="16">
        <v>2.7000000000000001E-3</v>
      </c>
      <c r="G141" s="16"/>
    </row>
    <row r="142" spans="1:7" x14ac:dyDescent="0.25">
      <c r="A142" s="13" t="s">
        <v>511</v>
      </c>
      <c r="B142" s="31" t="s">
        <v>512</v>
      </c>
      <c r="C142" s="31" t="s">
        <v>323</v>
      </c>
      <c r="D142" s="14">
        <v>1319</v>
      </c>
      <c r="E142" s="15">
        <v>71.53</v>
      </c>
      <c r="F142" s="16">
        <v>2.5999999999999999E-3</v>
      </c>
      <c r="G142" s="16"/>
    </row>
    <row r="143" spans="1:7" x14ac:dyDescent="0.25">
      <c r="A143" s="13" t="s">
        <v>917</v>
      </c>
      <c r="B143" s="31" t="s">
        <v>918</v>
      </c>
      <c r="C143" s="31" t="s">
        <v>326</v>
      </c>
      <c r="D143" s="14">
        <v>12036</v>
      </c>
      <c r="E143" s="15">
        <v>71.08</v>
      </c>
      <c r="F143" s="16">
        <v>2.5999999999999999E-3</v>
      </c>
      <c r="G143" s="16"/>
    </row>
    <row r="144" spans="1:7" x14ac:dyDescent="0.25">
      <c r="A144" s="13" t="s">
        <v>1089</v>
      </c>
      <c r="B144" s="31" t="s">
        <v>1090</v>
      </c>
      <c r="C144" s="31" t="s">
        <v>278</v>
      </c>
      <c r="D144" s="14">
        <v>18737</v>
      </c>
      <c r="E144" s="15">
        <v>70.97</v>
      </c>
      <c r="F144" s="16">
        <v>2.5999999999999999E-3</v>
      </c>
      <c r="G144" s="16"/>
    </row>
    <row r="145" spans="1:7" x14ac:dyDescent="0.25">
      <c r="A145" s="13" t="s">
        <v>1233</v>
      </c>
      <c r="B145" s="31" t="s">
        <v>1234</v>
      </c>
      <c r="C145" s="31" t="s">
        <v>278</v>
      </c>
      <c r="D145" s="14">
        <v>46292</v>
      </c>
      <c r="E145" s="15">
        <v>69.64</v>
      </c>
      <c r="F145" s="16">
        <v>2.5000000000000001E-3</v>
      </c>
      <c r="G145" s="16"/>
    </row>
    <row r="146" spans="1:7" x14ac:dyDescent="0.25">
      <c r="A146" s="13" t="s">
        <v>919</v>
      </c>
      <c r="B146" s="31" t="s">
        <v>920</v>
      </c>
      <c r="C146" s="31" t="s">
        <v>287</v>
      </c>
      <c r="D146" s="14">
        <v>23440</v>
      </c>
      <c r="E146" s="15">
        <v>69.430000000000007</v>
      </c>
      <c r="F146" s="16">
        <v>2.5000000000000001E-3</v>
      </c>
      <c r="G146" s="16"/>
    </row>
    <row r="147" spans="1:7" x14ac:dyDescent="0.25">
      <c r="A147" s="13" t="s">
        <v>1093</v>
      </c>
      <c r="B147" s="31" t="s">
        <v>1094</v>
      </c>
      <c r="C147" s="31" t="s">
        <v>864</v>
      </c>
      <c r="D147" s="14">
        <v>15666</v>
      </c>
      <c r="E147" s="15">
        <v>68.010000000000005</v>
      </c>
      <c r="F147" s="16">
        <v>2.3999999999999998E-3</v>
      </c>
      <c r="G147" s="16"/>
    </row>
    <row r="148" spans="1:7" x14ac:dyDescent="0.25">
      <c r="A148" s="13" t="s">
        <v>1123</v>
      </c>
      <c r="B148" s="31" t="s">
        <v>1124</v>
      </c>
      <c r="C148" s="31" t="s">
        <v>311</v>
      </c>
      <c r="D148" s="14">
        <v>3213</v>
      </c>
      <c r="E148" s="15">
        <v>66.930000000000007</v>
      </c>
      <c r="F148" s="16">
        <v>2.3999999999999998E-3</v>
      </c>
      <c r="G148" s="16"/>
    </row>
    <row r="149" spans="1:7" x14ac:dyDescent="0.25">
      <c r="A149" s="13" t="s">
        <v>1235</v>
      </c>
      <c r="B149" s="31" t="s">
        <v>1236</v>
      </c>
      <c r="C149" s="31" t="s">
        <v>366</v>
      </c>
      <c r="D149" s="14">
        <v>677</v>
      </c>
      <c r="E149" s="15">
        <v>66.89</v>
      </c>
      <c r="F149" s="16">
        <v>2.3999999999999998E-3</v>
      </c>
      <c r="G149" s="16"/>
    </row>
    <row r="150" spans="1:7" x14ac:dyDescent="0.25">
      <c r="A150" s="13" t="s">
        <v>1237</v>
      </c>
      <c r="B150" s="31" t="s">
        <v>1238</v>
      </c>
      <c r="C150" s="31" t="s">
        <v>451</v>
      </c>
      <c r="D150" s="14">
        <v>4710</v>
      </c>
      <c r="E150" s="15">
        <v>66.83</v>
      </c>
      <c r="F150" s="16">
        <v>2.3999999999999998E-3</v>
      </c>
      <c r="G150" s="16"/>
    </row>
    <row r="151" spans="1:7" x14ac:dyDescent="0.25">
      <c r="A151" s="13" t="s">
        <v>955</v>
      </c>
      <c r="B151" s="31" t="s">
        <v>956</v>
      </c>
      <c r="C151" s="31" t="s">
        <v>260</v>
      </c>
      <c r="D151" s="14">
        <v>48590</v>
      </c>
      <c r="E151" s="15">
        <v>66.56</v>
      </c>
      <c r="F151" s="16">
        <v>2.3999999999999998E-3</v>
      </c>
      <c r="G151" s="16"/>
    </row>
    <row r="152" spans="1:7" x14ac:dyDescent="0.25">
      <c r="A152" s="13" t="s">
        <v>1239</v>
      </c>
      <c r="B152" s="31" t="s">
        <v>1240</v>
      </c>
      <c r="C152" s="31" t="s">
        <v>326</v>
      </c>
      <c r="D152" s="14">
        <v>9011</v>
      </c>
      <c r="E152" s="15">
        <v>65.39</v>
      </c>
      <c r="F152" s="16">
        <v>2.3999999999999998E-3</v>
      </c>
      <c r="G152" s="16"/>
    </row>
    <row r="153" spans="1:7" x14ac:dyDescent="0.25">
      <c r="A153" s="13" t="s">
        <v>1081</v>
      </c>
      <c r="B153" s="31" t="s">
        <v>1082</v>
      </c>
      <c r="C153" s="31" t="s">
        <v>304</v>
      </c>
      <c r="D153" s="14">
        <v>1648</v>
      </c>
      <c r="E153" s="15">
        <v>65.209999999999994</v>
      </c>
      <c r="F153" s="16">
        <v>2.3E-3</v>
      </c>
      <c r="G153" s="16"/>
    </row>
    <row r="154" spans="1:7" x14ac:dyDescent="0.25">
      <c r="A154" s="13" t="s">
        <v>340</v>
      </c>
      <c r="B154" s="31" t="s">
        <v>341</v>
      </c>
      <c r="C154" s="31" t="s">
        <v>281</v>
      </c>
      <c r="D154" s="14">
        <v>4795</v>
      </c>
      <c r="E154" s="15">
        <v>64.959999999999994</v>
      </c>
      <c r="F154" s="16">
        <v>2.3E-3</v>
      </c>
      <c r="G154" s="16"/>
    </row>
    <row r="155" spans="1:7" x14ac:dyDescent="0.25">
      <c r="A155" s="13" t="s">
        <v>1241</v>
      </c>
      <c r="B155" s="31" t="s">
        <v>1242</v>
      </c>
      <c r="C155" s="31" t="s">
        <v>295</v>
      </c>
      <c r="D155" s="14">
        <v>955</v>
      </c>
      <c r="E155" s="15">
        <v>64.28</v>
      </c>
      <c r="F155" s="16">
        <v>2.3E-3</v>
      </c>
      <c r="G155" s="16"/>
    </row>
    <row r="156" spans="1:7" x14ac:dyDescent="0.25">
      <c r="A156" s="13" t="s">
        <v>1243</v>
      </c>
      <c r="B156" s="31" t="s">
        <v>1244</v>
      </c>
      <c r="C156" s="31" t="s">
        <v>573</v>
      </c>
      <c r="D156" s="14">
        <v>5042</v>
      </c>
      <c r="E156" s="15">
        <v>64.12</v>
      </c>
      <c r="F156" s="16">
        <v>2.3E-3</v>
      </c>
      <c r="G156" s="16"/>
    </row>
    <row r="157" spans="1:7" x14ac:dyDescent="0.25">
      <c r="A157" s="13" t="s">
        <v>379</v>
      </c>
      <c r="B157" s="31" t="s">
        <v>380</v>
      </c>
      <c r="C157" s="31" t="s">
        <v>257</v>
      </c>
      <c r="D157" s="14">
        <v>22693</v>
      </c>
      <c r="E157" s="15">
        <v>63.77</v>
      </c>
      <c r="F157" s="16">
        <v>2.3E-3</v>
      </c>
      <c r="G157" s="16"/>
    </row>
    <row r="158" spans="1:7" x14ac:dyDescent="0.25">
      <c r="A158" s="13" t="s">
        <v>1245</v>
      </c>
      <c r="B158" s="31" t="s">
        <v>1246</v>
      </c>
      <c r="C158" s="31" t="s">
        <v>389</v>
      </c>
      <c r="D158" s="14">
        <v>13861</v>
      </c>
      <c r="E158" s="15">
        <v>63.73</v>
      </c>
      <c r="F158" s="16">
        <v>2.3E-3</v>
      </c>
      <c r="G158" s="16"/>
    </row>
    <row r="159" spans="1:7" x14ac:dyDescent="0.25">
      <c r="A159" s="13" t="s">
        <v>507</v>
      </c>
      <c r="B159" s="31" t="s">
        <v>508</v>
      </c>
      <c r="C159" s="31" t="s">
        <v>378</v>
      </c>
      <c r="D159" s="14">
        <v>1416</v>
      </c>
      <c r="E159" s="15">
        <v>63.72</v>
      </c>
      <c r="F159" s="16">
        <v>2.3E-3</v>
      </c>
      <c r="G159" s="16"/>
    </row>
    <row r="160" spans="1:7" x14ac:dyDescent="0.25">
      <c r="A160" s="13" t="s">
        <v>1247</v>
      </c>
      <c r="B160" s="31" t="s">
        <v>1248</v>
      </c>
      <c r="C160" s="31" t="s">
        <v>263</v>
      </c>
      <c r="D160" s="14">
        <v>4698</v>
      </c>
      <c r="E160" s="15">
        <v>63.32</v>
      </c>
      <c r="F160" s="16">
        <v>2.3E-3</v>
      </c>
      <c r="G160" s="16"/>
    </row>
    <row r="161" spans="1:7" x14ac:dyDescent="0.25">
      <c r="A161" s="13" t="s">
        <v>1249</v>
      </c>
      <c r="B161" s="31" t="s">
        <v>1250</v>
      </c>
      <c r="C161" s="31" t="s">
        <v>864</v>
      </c>
      <c r="D161" s="14">
        <v>45035</v>
      </c>
      <c r="E161" s="15">
        <v>62.09</v>
      </c>
      <c r="F161" s="16">
        <v>2.2000000000000001E-3</v>
      </c>
      <c r="G161" s="16"/>
    </row>
    <row r="162" spans="1:7" x14ac:dyDescent="0.25">
      <c r="A162" s="13" t="s">
        <v>1251</v>
      </c>
      <c r="B162" s="31" t="s">
        <v>1252</v>
      </c>
      <c r="C162" s="31" t="s">
        <v>311</v>
      </c>
      <c r="D162" s="14">
        <v>1611</v>
      </c>
      <c r="E162" s="15">
        <v>61.94</v>
      </c>
      <c r="F162" s="16">
        <v>2.2000000000000001E-3</v>
      </c>
      <c r="G162" s="16"/>
    </row>
    <row r="163" spans="1:7" x14ac:dyDescent="0.25">
      <c r="A163" s="13" t="s">
        <v>1253</v>
      </c>
      <c r="B163" s="31" t="s">
        <v>1254</v>
      </c>
      <c r="C163" s="31" t="s">
        <v>281</v>
      </c>
      <c r="D163" s="14">
        <v>16298</v>
      </c>
      <c r="E163" s="15">
        <v>61.85</v>
      </c>
      <c r="F163" s="16">
        <v>2.2000000000000001E-3</v>
      </c>
      <c r="G163" s="16"/>
    </row>
    <row r="164" spans="1:7" x14ac:dyDescent="0.25">
      <c r="A164" s="13" t="s">
        <v>921</v>
      </c>
      <c r="B164" s="31" t="s">
        <v>922</v>
      </c>
      <c r="C164" s="31" t="s">
        <v>295</v>
      </c>
      <c r="D164" s="14">
        <v>31987</v>
      </c>
      <c r="E164" s="15">
        <v>60.02</v>
      </c>
      <c r="F164" s="16">
        <v>2.2000000000000001E-3</v>
      </c>
      <c r="G164" s="16"/>
    </row>
    <row r="165" spans="1:7" x14ac:dyDescent="0.25">
      <c r="A165" s="13" t="s">
        <v>1255</v>
      </c>
      <c r="B165" s="31" t="s">
        <v>1256</v>
      </c>
      <c r="C165" s="31" t="s">
        <v>281</v>
      </c>
      <c r="D165" s="14">
        <v>12050</v>
      </c>
      <c r="E165" s="15">
        <v>59.68</v>
      </c>
      <c r="F165" s="16">
        <v>2.0999999999999999E-3</v>
      </c>
      <c r="G165" s="16"/>
    </row>
    <row r="166" spans="1:7" x14ac:dyDescent="0.25">
      <c r="A166" s="13" t="s">
        <v>1257</v>
      </c>
      <c r="B166" s="31" t="s">
        <v>1258</v>
      </c>
      <c r="C166" s="31" t="s">
        <v>864</v>
      </c>
      <c r="D166" s="14">
        <v>12067</v>
      </c>
      <c r="E166" s="15">
        <v>59.67</v>
      </c>
      <c r="F166" s="16">
        <v>2.0999999999999999E-3</v>
      </c>
      <c r="G166" s="16"/>
    </row>
    <row r="167" spans="1:7" x14ac:dyDescent="0.25">
      <c r="A167" s="13" t="s">
        <v>1087</v>
      </c>
      <c r="B167" s="31" t="s">
        <v>1088</v>
      </c>
      <c r="C167" s="31" t="s">
        <v>444</v>
      </c>
      <c r="D167" s="14">
        <v>15318</v>
      </c>
      <c r="E167" s="15">
        <v>58.84</v>
      </c>
      <c r="F167" s="16">
        <v>2.0999999999999999E-3</v>
      </c>
      <c r="G167" s="16"/>
    </row>
    <row r="168" spans="1:7" x14ac:dyDescent="0.25">
      <c r="A168" s="13" t="s">
        <v>1259</v>
      </c>
      <c r="B168" s="31" t="s">
        <v>1260</v>
      </c>
      <c r="C168" s="31" t="s">
        <v>910</v>
      </c>
      <c r="D168" s="14">
        <v>13813</v>
      </c>
      <c r="E168" s="15">
        <v>58.75</v>
      </c>
      <c r="F168" s="16">
        <v>2.0999999999999999E-3</v>
      </c>
      <c r="G168" s="16"/>
    </row>
    <row r="169" spans="1:7" x14ac:dyDescent="0.25">
      <c r="A169" s="13" t="s">
        <v>1085</v>
      </c>
      <c r="B169" s="31" t="s">
        <v>1086</v>
      </c>
      <c r="C169" s="31" t="s">
        <v>304</v>
      </c>
      <c r="D169" s="14">
        <v>11728</v>
      </c>
      <c r="E169" s="15">
        <v>58.56</v>
      </c>
      <c r="F169" s="16">
        <v>2.0999999999999999E-3</v>
      </c>
      <c r="G169" s="16"/>
    </row>
    <row r="170" spans="1:7" x14ac:dyDescent="0.25">
      <c r="A170" s="13" t="s">
        <v>1261</v>
      </c>
      <c r="B170" s="31" t="s">
        <v>1262</v>
      </c>
      <c r="C170" s="31" t="s">
        <v>352</v>
      </c>
      <c r="D170" s="14">
        <v>15431</v>
      </c>
      <c r="E170" s="15">
        <v>58.01</v>
      </c>
      <c r="F170" s="16">
        <v>2.0999999999999999E-3</v>
      </c>
      <c r="G170" s="16"/>
    </row>
    <row r="171" spans="1:7" x14ac:dyDescent="0.25">
      <c r="A171" s="13" t="s">
        <v>1263</v>
      </c>
      <c r="B171" s="31" t="s">
        <v>1264</v>
      </c>
      <c r="C171" s="31" t="s">
        <v>437</v>
      </c>
      <c r="D171" s="14">
        <v>842</v>
      </c>
      <c r="E171" s="15">
        <v>57.63</v>
      </c>
      <c r="F171" s="16">
        <v>2.0999999999999999E-3</v>
      </c>
      <c r="G171" s="16"/>
    </row>
    <row r="172" spans="1:7" x14ac:dyDescent="0.25">
      <c r="A172" s="13" t="s">
        <v>537</v>
      </c>
      <c r="B172" s="31" t="s">
        <v>538</v>
      </c>
      <c r="C172" s="31" t="s">
        <v>273</v>
      </c>
      <c r="D172" s="14">
        <v>7123</v>
      </c>
      <c r="E172" s="15">
        <v>57.1</v>
      </c>
      <c r="F172" s="16">
        <v>2.0999999999999999E-3</v>
      </c>
      <c r="G172" s="16"/>
    </row>
    <row r="173" spans="1:7" x14ac:dyDescent="0.25">
      <c r="A173" s="13" t="s">
        <v>965</v>
      </c>
      <c r="B173" s="31" t="s">
        <v>966</v>
      </c>
      <c r="C173" s="31" t="s">
        <v>316</v>
      </c>
      <c r="D173" s="14">
        <v>3189</v>
      </c>
      <c r="E173" s="15">
        <v>56.74</v>
      </c>
      <c r="F173" s="16">
        <v>2E-3</v>
      </c>
      <c r="G173" s="16"/>
    </row>
    <row r="174" spans="1:7" x14ac:dyDescent="0.25">
      <c r="A174" s="13" t="s">
        <v>1265</v>
      </c>
      <c r="B174" s="31" t="s">
        <v>1266</v>
      </c>
      <c r="C174" s="31" t="s">
        <v>268</v>
      </c>
      <c r="D174" s="14">
        <v>22717</v>
      </c>
      <c r="E174" s="15">
        <v>56.71</v>
      </c>
      <c r="F174" s="16">
        <v>2E-3</v>
      </c>
      <c r="G174" s="16"/>
    </row>
    <row r="175" spans="1:7" x14ac:dyDescent="0.25">
      <c r="A175" s="13" t="s">
        <v>1267</v>
      </c>
      <c r="B175" s="31" t="s">
        <v>1268</v>
      </c>
      <c r="C175" s="31" t="s">
        <v>583</v>
      </c>
      <c r="D175" s="14">
        <v>11116</v>
      </c>
      <c r="E175" s="15">
        <v>56.69</v>
      </c>
      <c r="F175" s="16">
        <v>2E-3</v>
      </c>
      <c r="G175" s="16"/>
    </row>
    <row r="176" spans="1:7" x14ac:dyDescent="0.25">
      <c r="A176" s="13" t="s">
        <v>1269</v>
      </c>
      <c r="B176" s="31" t="s">
        <v>1270</v>
      </c>
      <c r="C176" s="31" t="s">
        <v>257</v>
      </c>
      <c r="D176" s="14">
        <v>41818</v>
      </c>
      <c r="E176" s="15">
        <v>56.62</v>
      </c>
      <c r="F176" s="16">
        <v>2E-3</v>
      </c>
      <c r="G176" s="16"/>
    </row>
    <row r="177" spans="1:7" x14ac:dyDescent="0.25">
      <c r="A177" s="13" t="s">
        <v>963</v>
      </c>
      <c r="B177" s="31" t="s">
        <v>964</v>
      </c>
      <c r="C177" s="31" t="s">
        <v>378</v>
      </c>
      <c r="D177" s="14">
        <v>1555</v>
      </c>
      <c r="E177" s="15">
        <v>56.55</v>
      </c>
      <c r="F177" s="16">
        <v>2E-3</v>
      </c>
      <c r="G177" s="16"/>
    </row>
    <row r="178" spans="1:7" x14ac:dyDescent="0.25">
      <c r="A178" s="13" t="s">
        <v>862</v>
      </c>
      <c r="B178" s="31" t="s">
        <v>863</v>
      </c>
      <c r="C178" s="31" t="s">
        <v>864</v>
      </c>
      <c r="D178" s="14">
        <v>9828</v>
      </c>
      <c r="E178" s="15">
        <v>56.11</v>
      </c>
      <c r="F178" s="16">
        <v>2E-3</v>
      </c>
      <c r="G178" s="16"/>
    </row>
    <row r="179" spans="1:7" x14ac:dyDescent="0.25">
      <c r="A179" s="13" t="s">
        <v>1271</v>
      </c>
      <c r="B179" s="31" t="s">
        <v>1272</v>
      </c>
      <c r="C179" s="31" t="s">
        <v>295</v>
      </c>
      <c r="D179" s="14">
        <v>1378</v>
      </c>
      <c r="E179" s="15">
        <v>54.8</v>
      </c>
      <c r="F179" s="16">
        <v>2E-3</v>
      </c>
      <c r="G179" s="16"/>
    </row>
    <row r="180" spans="1:7" x14ac:dyDescent="0.25">
      <c r="A180" s="13" t="s">
        <v>974</v>
      </c>
      <c r="B180" s="31" t="s">
        <v>975</v>
      </c>
      <c r="C180" s="31" t="s">
        <v>292</v>
      </c>
      <c r="D180" s="14">
        <v>208</v>
      </c>
      <c r="E180" s="15">
        <v>53.9</v>
      </c>
      <c r="F180" s="16">
        <v>1.9E-3</v>
      </c>
      <c r="G180" s="16"/>
    </row>
    <row r="181" spans="1:7" x14ac:dyDescent="0.25">
      <c r="A181" s="13" t="s">
        <v>1273</v>
      </c>
      <c r="B181" s="31" t="s">
        <v>1274</v>
      </c>
      <c r="C181" s="31" t="s">
        <v>311</v>
      </c>
      <c r="D181" s="14">
        <v>12944</v>
      </c>
      <c r="E181" s="15">
        <v>53.37</v>
      </c>
      <c r="F181" s="16">
        <v>1.9E-3</v>
      </c>
      <c r="G181" s="16"/>
    </row>
    <row r="182" spans="1:7" x14ac:dyDescent="0.25">
      <c r="A182" s="13" t="s">
        <v>1275</v>
      </c>
      <c r="B182" s="31" t="s">
        <v>1276</v>
      </c>
      <c r="C182" s="31" t="s">
        <v>311</v>
      </c>
      <c r="D182" s="14">
        <v>18207</v>
      </c>
      <c r="E182" s="15">
        <v>52.42</v>
      </c>
      <c r="F182" s="16">
        <v>1.9E-3</v>
      </c>
      <c r="G182" s="16"/>
    </row>
    <row r="183" spans="1:7" x14ac:dyDescent="0.25">
      <c r="A183" s="13" t="s">
        <v>329</v>
      </c>
      <c r="B183" s="31" t="s">
        <v>330</v>
      </c>
      <c r="C183" s="31" t="s">
        <v>311</v>
      </c>
      <c r="D183" s="14">
        <v>49529</v>
      </c>
      <c r="E183" s="15">
        <v>52.05</v>
      </c>
      <c r="F183" s="16">
        <v>1.9E-3</v>
      </c>
      <c r="G183" s="16"/>
    </row>
    <row r="184" spans="1:7" x14ac:dyDescent="0.25">
      <c r="A184" s="13" t="s">
        <v>417</v>
      </c>
      <c r="B184" s="31" t="s">
        <v>418</v>
      </c>
      <c r="C184" s="31" t="s">
        <v>260</v>
      </c>
      <c r="D184" s="14">
        <v>20763</v>
      </c>
      <c r="E184" s="15">
        <v>51.41</v>
      </c>
      <c r="F184" s="16">
        <v>1.8E-3</v>
      </c>
      <c r="G184" s="16"/>
    </row>
    <row r="185" spans="1:7" x14ac:dyDescent="0.25">
      <c r="A185" s="13" t="s">
        <v>923</v>
      </c>
      <c r="B185" s="31" t="s">
        <v>924</v>
      </c>
      <c r="C185" s="31" t="s">
        <v>925</v>
      </c>
      <c r="D185" s="14">
        <v>2915</v>
      </c>
      <c r="E185" s="15">
        <v>51.27</v>
      </c>
      <c r="F185" s="16">
        <v>1.8E-3</v>
      </c>
      <c r="G185" s="16"/>
    </row>
    <row r="186" spans="1:7" x14ac:dyDescent="0.25">
      <c r="A186" s="13" t="s">
        <v>1277</v>
      </c>
      <c r="B186" s="31" t="s">
        <v>1278</v>
      </c>
      <c r="C186" s="31" t="s">
        <v>437</v>
      </c>
      <c r="D186" s="14">
        <v>1685</v>
      </c>
      <c r="E186" s="15">
        <v>51.03</v>
      </c>
      <c r="F186" s="16">
        <v>1.8E-3</v>
      </c>
      <c r="G186" s="16"/>
    </row>
    <row r="187" spans="1:7" x14ac:dyDescent="0.25">
      <c r="A187" s="13" t="s">
        <v>1139</v>
      </c>
      <c r="B187" s="31" t="s">
        <v>1140</v>
      </c>
      <c r="C187" s="31" t="s">
        <v>366</v>
      </c>
      <c r="D187" s="14">
        <v>1551</v>
      </c>
      <c r="E187" s="15">
        <v>50.57</v>
      </c>
      <c r="F187" s="16">
        <v>1.8E-3</v>
      </c>
      <c r="G187" s="16"/>
    </row>
    <row r="188" spans="1:7" x14ac:dyDescent="0.25">
      <c r="A188" s="13" t="s">
        <v>447</v>
      </c>
      <c r="B188" s="31" t="s">
        <v>448</v>
      </c>
      <c r="C188" s="31" t="s">
        <v>366</v>
      </c>
      <c r="D188" s="14">
        <v>7678</v>
      </c>
      <c r="E188" s="15">
        <v>50.29</v>
      </c>
      <c r="F188" s="16">
        <v>1.8E-3</v>
      </c>
      <c r="G188" s="16"/>
    </row>
    <row r="189" spans="1:7" x14ac:dyDescent="0.25">
      <c r="A189" s="13" t="s">
        <v>473</v>
      </c>
      <c r="B189" s="31" t="s">
        <v>474</v>
      </c>
      <c r="C189" s="31" t="s">
        <v>352</v>
      </c>
      <c r="D189" s="14">
        <v>3474</v>
      </c>
      <c r="E189" s="15">
        <v>50.06</v>
      </c>
      <c r="F189" s="16">
        <v>1.8E-3</v>
      </c>
      <c r="G189" s="16"/>
    </row>
    <row r="190" spans="1:7" x14ac:dyDescent="0.25">
      <c r="A190" s="13" t="s">
        <v>1279</v>
      </c>
      <c r="B190" s="31" t="s">
        <v>1280</v>
      </c>
      <c r="C190" s="31" t="s">
        <v>260</v>
      </c>
      <c r="D190" s="14">
        <v>81448</v>
      </c>
      <c r="E190" s="15">
        <v>49.95</v>
      </c>
      <c r="F190" s="16">
        <v>1.8E-3</v>
      </c>
      <c r="G190" s="16"/>
    </row>
    <row r="191" spans="1:7" x14ac:dyDescent="0.25">
      <c r="A191" s="13" t="s">
        <v>296</v>
      </c>
      <c r="B191" s="31" t="s">
        <v>297</v>
      </c>
      <c r="C191" s="31" t="s">
        <v>292</v>
      </c>
      <c r="D191" s="14">
        <v>1171</v>
      </c>
      <c r="E191" s="15">
        <v>49.42</v>
      </c>
      <c r="F191" s="16">
        <v>1.8E-3</v>
      </c>
      <c r="G191" s="16"/>
    </row>
    <row r="192" spans="1:7" x14ac:dyDescent="0.25">
      <c r="A192" s="13" t="s">
        <v>1281</v>
      </c>
      <c r="B192" s="31" t="s">
        <v>1282</v>
      </c>
      <c r="C192" s="31" t="s">
        <v>281</v>
      </c>
      <c r="D192" s="14">
        <v>11052</v>
      </c>
      <c r="E192" s="15">
        <v>47.51</v>
      </c>
      <c r="F192" s="16">
        <v>1.6999999999999999E-3</v>
      </c>
      <c r="G192" s="16"/>
    </row>
    <row r="193" spans="1:7" x14ac:dyDescent="0.25">
      <c r="A193" s="13" t="s">
        <v>1097</v>
      </c>
      <c r="B193" s="31" t="s">
        <v>1098</v>
      </c>
      <c r="C193" s="31" t="s">
        <v>292</v>
      </c>
      <c r="D193" s="14">
        <v>1686</v>
      </c>
      <c r="E193" s="15">
        <v>47.29</v>
      </c>
      <c r="F193" s="16">
        <v>1.6999999999999999E-3</v>
      </c>
      <c r="G193" s="16"/>
    </row>
    <row r="194" spans="1:7" x14ac:dyDescent="0.25">
      <c r="A194" s="13" t="s">
        <v>972</v>
      </c>
      <c r="B194" s="31" t="s">
        <v>973</v>
      </c>
      <c r="C194" s="31" t="s">
        <v>352</v>
      </c>
      <c r="D194" s="14">
        <v>11395</v>
      </c>
      <c r="E194" s="15">
        <v>46.72</v>
      </c>
      <c r="F194" s="16">
        <v>1.6999999999999999E-3</v>
      </c>
      <c r="G194" s="16"/>
    </row>
    <row r="195" spans="1:7" x14ac:dyDescent="0.25">
      <c r="A195" s="13" t="s">
        <v>409</v>
      </c>
      <c r="B195" s="31" t="s">
        <v>410</v>
      </c>
      <c r="C195" s="31" t="s">
        <v>260</v>
      </c>
      <c r="D195" s="14">
        <v>37732</v>
      </c>
      <c r="E195" s="15">
        <v>46.58</v>
      </c>
      <c r="F195" s="16">
        <v>1.6999999999999999E-3</v>
      </c>
      <c r="G195" s="16"/>
    </row>
    <row r="196" spans="1:7" x14ac:dyDescent="0.25">
      <c r="A196" s="13" t="s">
        <v>515</v>
      </c>
      <c r="B196" s="31" t="s">
        <v>516</v>
      </c>
      <c r="C196" s="31" t="s">
        <v>273</v>
      </c>
      <c r="D196" s="14">
        <v>2086</v>
      </c>
      <c r="E196" s="15">
        <v>46.23</v>
      </c>
      <c r="F196" s="16">
        <v>1.6999999999999999E-3</v>
      </c>
      <c r="G196" s="16"/>
    </row>
    <row r="197" spans="1:7" x14ac:dyDescent="0.25">
      <c r="A197" s="13" t="s">
        <v>374</v>
      </c>
      <c r="B197" s="31" t="s">
        <v>375</v>
      </c>
      <c r="C197" s="31" t="s">
        <v>371</v>
      </c>
      <c r="D197" s="14">
        <v>4145</v>
      </c>
      <c r="E197" s="15">
        <v>46.14</v>
      </c>
      <c r="F197" s="16">
        <v>1.6999999999999999E-3</v>
      </c>
      <c r="G197" s="16"/>
    </row>
    <row r="198" spans="1:7" x14ac:dyDescent="0.25">
      <c r="A198" s="13" t="s">
        <v>970</v>
      </c>
      <c r="B198" s="31" t="s">
        <v>971</v>
      </c>
      <c r="C198" s="31" t="s">
        <v>263</v>
      </c>
      <c r="D198" s="14">
        <v>3009</v>
      </c>
      <c r="E198" s="15">
        <v>45.4</v>
      </c>
      <c r="F198" s="16">
        <v>1.6000000000000001E-3</v>
      </c>
      <c r="G198" s="16"/>
    </row>
    <row r="199" spans="1:7" x14ac:dyDescent="0.25">
      <c r="A199" s="13" t="s">
        <v>1283</v>
      </c>
      <c r="B199" s="31" t="s">
        <v>1284</v>
      </c>
      <c r="C199" s="31" t="s">
        <v>326</v>
      </c>
      <c r="D199" s="14">
        <v>12370</v>
      </c>
      <c r="E199" s="15">
        <v>44.9</v>
      </c>
      <c r="F199" s="16">
        <v>1.6000000000000001E-3</v>
      </c>
      <c r="G199" s="16"/>
    </row>
    <row r="200" spans="1:7" x14ac:dyDescent="0.25">
      <c r="A200" s="13" t="s">
        <v>1066</v>
      </c>
      <c r="B200" s="31" t="s">
        <v>1067</v>
      </c>
      <c r="C200" s="31" t="s">
        <v>437</v>
      </c>
      <c r="D200" s="14">
        <v>3471</v>
      </c>
      <c r="E200" s="15">
        <v>44.6</v>
      </c>
      <c r="F200" s="16">
        <v>1.6000000000000001E-3</v>
      </c>
      <c r="G200" s="16"/>
    </row>
    <row r="201" spans="1:7" x14ac:dyDescent="0.25">
      <c r="A201" s="13" t="s">
        <v>1285</v>
      </c>
      <c r="B201" s="31" t="s">
        <v>1286</v>
      </c>
      <c r="C201" s="31" t="s">
        <v>444</v>
      </c>
      <c r="D201" s="14">
        <v>2890</v>
      </c>
      <c r="E201" s="15">
        <v>44.51</v>
      </c>
      <c r="F201" s="16">
        <v>1.6000000000000001E-3</v>
      </c>
      <c r="G201" s="16"/>
    </row>
    <row r="202" spans="1:7" x14ac:dyDescent="0.25">
      <c r="A202" s="13" t="s">
        <v>1083</v>
      </c>
      <c r="B202" s="31" t="s">
        <v>1084</v>
      </c>
      <c r="C202" s="31" t="s">
        <v>578</v>
      </c>
      <c r="D202" s="14">
        <v>4502</v>
      </c>
      <c r="E202" s="15">
        <v>44.34</v>
      </c>
      <c r="F202" s="16">
        <v>1.6000000000000001E-3</v>
      </c>
      <c r="G202" s="16"/>
    </row>
    <row r="203" spans="1:7" x14ac:dyDescent="0.25">
      <c r="A203" s="13" t="s">
        <v>1287</v>
      </c>
      <c r="B203" s="31" t="s">
        <v>1288</v>
      </c>
      <c r="C203" s="31" t="s">
        <v>281</v>
      </c>
      <c r="D203" s="14">
        <v>13979</v>
      </c>
      <c r="E203" s="15">
        <v>42.65</v>
      </c>
      <c r="F203" s="16">
        <v>1.5E-3</v>
      </c>
      <c r="G203" s="16"/>
    </row>
    <row r="204" spans="1:7" x14ac:dyDescent="0.25">
      <c r="A204" s="13" t="s">
        <v>1289</v>
      </c>
      <c r="B204" s="31" t="s">
        <v>1290</v>
      </c>
      <c r="C204" s="31" t="s">
        <v>281</v>
      </c>
      <c r="D204" s="14">
        <v>485</v>
      </c>
      <c r="E204" s="15">
        <v>42.42</v>
      </c>
      <c r="F204" s="16">
        <v>1.5E-3</v>
      </c>
      <c r="G204" s="16"/>
    </row>
    <row r="205" spans="1:7" x14ac:dyDescent="0.25">
      <c r="A205" s="13" t="s">
        <v>1291</v>
      </c>
      <c r="B205" s="31" t="s">
        <v>1292</v>
      </c>
      <c r="C205" s="31" t="s">
        <v>281</v>
      </c>
      <c r="D205" s="14">
        <v>7541</v>
      </c>
      <c r="E205" s="15">
        <v>42.23</v>
      </c>
      <c r="F205" s="16">
        <v>1.5E-3</v>
      </c>
      <c r="G205" s="16"/>
    </row>
    <row r="206" spans="1:7" x14ac:dyDescent="0.25">
      <c r="A206" s="13" t="s">
        <v>519</v>
      </c>
      <c r="B206" s="31" t="s">
        <v>520</v>
      </c>
      <c r="C206" s="31" t="s">
        <v>295</v>
      </c>
      <c r="D206" s="14">
        <v>1039</v>
      </c>
      <c r="E206" s="15">
        <v>41.7</v>
      </c>
      <c r="F206" s="16">
        <v>1.5E-3</v>
      </c>
      <c r="G206" s="16"/>
    </row>
    <row r="207" spans="1:7" x14ac:dyDescent="0.25">
      <c r="A207" s="13" t="s">
        <v>1293</v>
      </c>
      <c r="B207" s="31" t="s">
        <v>1294</v>
      </c>
      <c r="C207" s="31" t="s">
        <v>295</v>
      </c>
      <c r="D207" s="14">
        <v>6561</v>
      </c>
      <c r="E207" s="15">
        <v>41.65</v>
      </c>
      <c r="F207" s="16">
        <v>1.5E-3</v>
      </c>
      <c r="G207" s="16"/>
    </row>
    <row r="208" spans="1:7" x14ac:dyDescent="0.25">
      <c r="A208" s="13" t="s">
        <v>1295</v>
      </c>
      <c r="B208" s="31" t="s">
        <v>1296</v>
      </c>
      <c r="C208" s="31" t="s">
        <v>366</v>
      </c>
      <c r="D208" s="14">
        <v>4667</v>
      </c>
      <c r="E208" s="15">
        <v>41.61</v>
      </c>
      <c r="F208" s="16">
        <v>1.5E-3</v>
      </c>
      <c r="G208" s="16"/>
    </row>
    <row r="209" spans="1:7" x14ac:dyDescent="0.25">
      <c r="A209" s="13" t="s">
        <v>1297</v>
      </c>
      <c r="B209" s="31" t="s">
        <v>1298</v>
      </c>
      <c r="C209" s="31" t="s">
        <v>583</v>
      </c>
      <c r="D209" s="14">
        <v>30191</v>
      </c>
      <c r="E209" s="15">
        <v>41.58</v>
      </c>
      <c r="F209" s="16">
        <v>1.5E-3</v>
      </c>
      <c r="G209" s="16"/>
    </row>
    <row r="210" spans="1:7" x14ac:dyDescent="0.25">
      <c r="A210" s="13" t="s">
        <v>883</v>
      </c>
      <c r="B210" s="31" t="s">
        <v>884</v>
      </c>
      <c r="C210" s="31" t="s">
        <v>284</v>
      </c>
      <c r="D210" s="14">
        <v>3688</v>
      </c>
      <c r="E210" s="15">
        <v>40.44</v>
      </c>
      <c r="F210" s="16">
        <v>1.5E-3</v>
      </c>
      <c r="G210" s="16"/>
    </row>
    <row r="211" spans="1:7" x14ac:dyDescent="0.25">
      <c r="A211" s="13" t="s">
        <v>1299</v>
      </c>
      <c r="B211" s="31" t="s">
        <v>1300</v>
      </c>
      <c r="C211" s="31" t="s">
        <v>466</v>
      </c>
      <c r="D211" s="14">
        <v>3386</v>
      </c>
      <c r="E211" s="15">
        <v>40.4</v>
      </c>
      <c r="F211" s="16">
        <v>1.5E-3</v>
      </c>
      <c r="G211" s="16"/>
    </row>
    <row r="212" spans="1:7" x14ac:dyDescent="0.25">
      <c r="A212" s="13" t="s">
        <v>1079</v>
      </c>
      <c r="B212" s="31" t="s">
        <v>1080</v>
      </c>
      <c r="C212" s="31" t="s">
        <v>444</v>
      </c>
      <c r="D212" s="14">
        <v>3306</v>
      </c>
      <c r="E212" s="15">
        <v>40.29</v>
      </c>
      <c r="F212" s="16">
        <v>1.4E-3</v>
      </c>
      <c r="G212" s="16"/>
    </row>
    <row r="213" spans="1:7" x14ac:dyDescent="0.25">
      <c r="A213" s="13" t="s">
        <v>1301</v>
      </c>
      <c r="B213" s="31" t="s">
        <v>1302</v>
      </c>
      <c r="C213" s="31" t="s">
        <v>389</v>
      </c>
      <c r="D213" s="14">
        <v>22311</v>
      </c>
      <c r="E213" s="15">
        <v>39.659999999999997</v>
      </c>
      <c r="F213" s="16">
        <v>1.4E-3</v>
      </c>
      <c r="G213" s="16"/>
    </row>
    <row r="214" spans="1:7" x14ac:dyDescent="0.25">
      <c r="A214" s="13" t="s">
        <v>551</v>
      </c>
      <c r="B214" s="31" t="s">
        <v>552</v>
      </c>
      <c r="C214" s="31" t="s">
        <v>273</v>
      </c>
      <c r="D214" s="14">
        <v>6232</v>
      </c>
      <c r="E214" s="15">
        <v>39.43</v>
      </c>
      <c r="F214" s="16">
        <v>1.4E-3</v>
      </c>
      <c r="G214" s="16"/>
    </row>
    <row r="215" spans="1:7" x14ac:dyDescent="0.25">
      <c r="A215" s="13" t="s">
        <v>879</v>
      </c>
      <c r="B215" s="31" t="s">
        <v>880</v>
      </c>
      <c r="C215" s="31" t="s">
        <v>273</v>
      </c>
      <c r="D215" s="14">
        <v>1407</v>
      </c>
      <c r="E215" s="15">
        <v>39.42</v>
      </c>
      <c r="F215" s="16">
        <v>1.4E-3</v>
      </c>
      <c r="G215" s="16"/>
    </row>
    <row r="216" spans="1:7" x14ac:dyDescent="0.25">
      <c r="A216" s="13" t="s">
        <v>983</v>
      </c>
      <c r="B216" s="31" t="s">
        <v>984</v>
      </c>
      <c r="C216" s="31" t="s">
        <v>260</v>
      </c>
      <c r="D216" s="14">
        <v>38589</v>
      </c>
      <c r="E216" s="15">
        <v>38.81</v>
      </c>
      <c r="F216" s="16">
        <v>1.4E-3</v>
      </c>
      <c r="G216" s="16"/>
    </row>
    <row r="217" spans="1:7" x14ac:dyDescent="0.25">
      <c r="A217" s="13" t="s">
        <v>1303</v>
      </c>
      <c r="B217" s="31" t="s">
        <v>1304</v>
      </c>
      <c r="C217" s="31" t="s">
        <v>292</v>
      </c>
      <c r="D217" s="14">
        <v>1656</v>
      </c>
      <c r="E217" s="15">
        <v>37.81</v>
      </c>
      <c r="F217" s="16">
        <v>1.4E-3</v>
      </c>
      <c r="G217" s="16"/>
    </row>
    <row r="218" spans="1:7" x14ac:dyDescent="0.25">
      <c r="A218" s="13" t="s">
        <v>1095</v>
      </c>
      <c r="B218" s="31" t="s">
        <v>1096</v>
      </c>
      <c r="C218" s="31" t="s">
        <v>1070</v>
      </c>
      <c r="D218" s="14">
        <v>4450</v>
      </c>
      <c r="E218" s="15">
        <v>36.909999999999997</v>
      </c>
      <c r="F218" s="16">
        <v>1.2999999999999999E-3</v>
      </c>
      <c r="G218" s="16"/>
    </row>
    <row r="219" spans="1:7" x14ac:dyDescent="0.25">
      <c r="A219" s="13" t="s">
        <v>1305</v>
      </c>
      <c r="B219" s="31" t="s">
        <v>1306</v>
      </c>
      <c r="C219" s="31" t="s">
        <v>281</v>
      </c>
      <c r="D219" s="14">
        <v>976</v>
      </c>
      <c r="E219" s="15">
        <v>36.71</v>
      </c>
      <c r="F219" s="16">
        <v>1.2999999999999999E-3</v>
      </c>
      <c r="G219" s="16"/>
    </row>
    <row r="220" spans="1:7" x14ac:dyDescent="0.25">
      <c r="A220" s="13" t="s">
        <v>1307</v>
      </c>
      <c r="B220" s="31" t="s">
        <v>1308</v>
      </c>
      <c r="C220" s="31" t="s">
        <v>404</v>
      </c>
      <c r="D220" s="14">
        <v>1328</v>
      </c>
      <c r="E220" s="15">
        <v>36.39</v>
      </c>
      <c r="F220" s="16">
        <v>1.2999999999999999E-3</v>
      </c>
      <c r="G220" s="16"/>
    </row>
    <row r="221" spans="1:7" x14ac:dyDescent="0.25">
      <c r="A221" s="13" t="s">
        <v>1157</v>
      </c>
      <c r="B221" s="31" t="s">
        <v>1158</v>
      </c>
      <c r="C221" s="31" t="s">
        <v>273</v>
      </c>
      <c r="D221" s="14">
        <v>24190</v>
      </c>
      <c r="E221" s="15">
        <v>36.31</v>
      </c>
      <c r="F221" s="16">
        <v>1.2999999999999999E-3</v>
      </c>
      <c r="G221" s="16"/>
    </row>
    <row r="222" spans="1:7" x14ac:dyDescent="0.25">
      <c r="A222" s="13" t="s">
        <v>1309</v>
      </c>
      <c r="B222" s="31" t="s">
        <v>1310</v>
      </c>
      <c r="C222" s="31" t="s">
        <v>278</v>
      </c>
      <c r="D222" s="14">
        <v>3883</v>
      </c>
      <c r="E222" s="15">
        <v>36.299999999999997</v>
      </c>
      <c r="F222" s="16">
        <v>1.2999999999999999E-3</v>
      </c>
      <c r="G222" s="16"/>
    </row>
    <row r="223" spans="1:7" x14ac:dyDescent="0.25">
      <c r="A223" s="13" t="s">
        <v>1311</v>
      </c>
      <c r="B223" s="31" t="s">
        <v>1312</v>
      </c>
      <c r="C223" s="31" t="s">
        <v>451</v>
      </c>
      <c r="D223" s="14">
        <v>7180</v>
      </c>
      <c r="E223" s="15">
        <v>36.19</v>
      </c>
      <c r="F223" s="16">
        <v>1.2999999999999999E-3</v>
      </c>
      <c r="G223" s="16"/>
    </row>
    <row r="224" spans="1:7" x14ac:dyDescent="0.25">
      <c r="A224" s="13" t="s">
        <v>1313</v>
      </c>
      <c r="B224" s="31" t="s">
        <v>1314</v>
      </c>
      <c r="C224" s="31" t="s">
        <v>278</v>
      </c>
      <c r="D224" s="14">
        <v>13062</v>
      </c>
      <c r="E224" s="15">
        <v>35.08</v>
      </c>
      <c r="F224" s="16">
        <v>1.2999999999999999E-3</v>
      </c>
      <c r="G224" s="16"/>
    </row>
    <row r="225" spans="1:7" x14ac:dyDescent="0.25">
      <c r="A225" s="13" t="s">
        <v>1315</v>
      </c>
      <c r="B225" s="31" t="s">
        <v>1316</v>
      </c>
      <c r="C225" s="31" t="s">
        <v>366</v>
      </c>
      <c r="D225" s="14">
        <v>587</v>
      </c>
      <c r="E225" s="15">
        <v>34.880000000000003</v>
      </c>
      <c r="F225" s="16">
        <v>1.2999999999999999E-3</v>
      </c>
      <c r="G225" s="16"/>
    </row>
    <row r="226" spans="1:7" x14ac:dyDescent="0.25">
      <c r="A226" s="13" t="s">
        <v>1317</v>
      </c>
      <c r="B226" s="31" t="s">
        <v>1318</v>
      </c>
      <c r="C226" s="31" t="s">
        <v>281</v>
      </c>
      <c r="D226" s="14">
        <v>31822</v>
      </c>
      <c r="E226" s="15">
        <v>34.68</v>
      </c>
      <c r="F226" s="16">
        <v>1.1999999999999999E-3</v>
      </c>
      <c r="G226" s="16"/>
    </row>
    <row r="227" spans="1:7" x14ac:dyDescent="0.25">
      <c r="A227" s="13" t="s">
        <v>279</v>
      </c>
      <c r="B227" s="31" t="s">
        <v>280</v>
      </c>
      <c r="C227" s="31" t="s">
        <v>281</v>
      </c>
      <c r="D227" s="14">
        <v>1097</v>
      </c>
      <c r="E227" s="15">
        <v>34.67</v>
      </c>
      <c r="F227" s="16">
        <v>1.1999999999999999E-3</v>
      </c>
      <c r="G227" s="16"/>
    </row>
    <row r="228" spans="1:7" x14ac:dyDescent="0.25">
      <c r="A228" s="13" t="s">
        <v>1319</v>
      </c>
      <c r="B228" s="31" t="s">
        <v>1320</v>
      </c>
      <c r="C228" s="31" t="s">
        <v>316</v>
      </c>
      <c r="D228" s="14">
        <v>150</v>
      </c>
      <c r="E228" s="15">
        <v>34.53</v>
      </c>
      <c r="F228" s="16">
        <v>1.1999999999999999E-3</v>
      </c>
      <c r="G228" s="16"/>
    </row>
    <row r="229" spans="1:7" x14ac:dyDescent="0.25">
      <c r="A229" s="13" t="s">
        <v>1321</v>
      </c>
      <c r="B229" s="31" t="s">
        <v>1322</v>
      </c>
      <c r="C229" s="31" t="s">
        <v>333</v>
      </c>
      <c r="D229" s="14">
        <v>1104</v>
      </c>
      <c r="E229" s="15">
        <v>34.46</v>
      </c>
      <c r="F229" s="16">
        <v>1.1999999999999999E-3</v>
      </c>
      <c r="G229" s="16"/>
    </row>
    <row r="230" spans="1:7" x14ac:dyDescent="0.25">
      <c r="A230" s="13" t="s">
        <v>1323</v>
      </c>
      <c r="B230" s="31" t="s">
        <v>1324</v>
      </c>
      <c r="C230" s="31" t="s">
        <v>278</v>
      </c>
      <c r="D230" s="14">
        <v>37179</v>
      </c>
      <c r="E230" s="15">
        <v>34.32</v>
      </c>
      <c r="F230" s="16">
        <v>1.1999999999999999E-3</v>
      </c>
      <c r="G230" s="16"/>
    </row>
    <row r="231" spans="1:7" x14ac:dyDescent="0.25">
      <c r="A231" s="13" t="s">
        <v>967</v>
      </c>
      <c r="B231" s="31" t="s">
        <v>968</v>
      </c>
      <c r="C231" s="31" t="s">
        <v>969</v>
      </c>
      <c r="D231" s="14">
        <v>113</v>
      </c>
      <c r="E231" s="15">
        <v>34.04</v>
      </c>
      <c r="F231" s="16">
        <v>1.1999999999999999E-3</v>
      </c>
      <c r="G231" s="16"/>
    </row>
    <row r="232" spans="1:7" x14ac:dyDescent="0.25">
      <c r="A232" s="13" t="s">
        <v>1325</v>
      </c>
      <c r="B232" s="31" t="s">
        <v>1326</v>
      </c>
      <c r="C232" s="31" t="s">
        <v>281</v>
      </c>
      <c r="D232" s="14">
        <v>45518</v>
      </c>
      <c r="E232" s="15">
        <v>33.270000000000003</v>
      </c>
      <c r="F232" s="16">
        <v>1.1999999999999999E-3</v>
      </c>
      <c r="G232" s="16"/>
    </row>
    <row r="233" spans="1:7" x14ac:dyDescent="0.25">
      <c r="A233" s="13" t="s">
        <v>523</v>
      </c>
      <c r="B233" s="31" t="s">
        <v>524</v>
      </c>
      <c r="C233" s="31" t="s">
        <v>437</v>
      </c>
      <c r="D233" s="14">
        <v>273</v>
      </c>
      <c r="E233" s="15">
        <v>32.97</v>
      </c>
      <c r="F233" s="16">
        <v>1.1999999999999999E-3</v>
      </c>
      <c r="G233" s="16"/>
    </row>
    <row r="234" spans="1:7" x14ac:dyDescent="0.25">
      <c r="A234" s="13" t="s">
        <v>1327</v>
      </c>
      <c r="B234" s="31" t="s">
        <v>1328</v>
      </c>
      <c r="C234" s="31" t="s">
        <v>346</v>
      </c>
      <c r="D234" s="14">
        <v>3387</v>
      </c>
      <c r="E234" s="15">
        <v>32.549999999999997</v>
      </c>
      <c r="F234" s="16">
        <v>1.1999999999999999E-3</v>
      </c>
      <c r="G234" s="16"/>
    </row>
    <row r="235" spans="1:7" x14ac:dyDescent="0.25">
      <c r="A235" s="13" t="s">
        <v>1329</v>
      </c>
      <c r="B235" s="31" t="s">
        <v>1330</v>
      </c>
      <c r="C235" s="31" t="s">
        <v>281</v>
      </c>
      <c r="D235" s="14">
        <v>20059</v>
      </c>
      <c r="E235" s="15">
        <v>32.01</v>
      </c>
      <c r="F235" s="16">
        <v>1.1999999999999999E-3</v>
      </c>
      <c r="G235" s="16"/>
    </row>
    <row r="236" spans="1:7" x14ac:dyDescent="0.25">
      <c r="A236" s="13" t="s">
        <v>985</v>
      </c>
      <c r="B236" s="31" t="s">
        <v>986</v>
      </c>
      <c r="C236" s="31" t="s">
        <v>260</v>
      </c>
      <c r="D236" s="14">
        <v>19444</v>
      </c>
      <c r="E236" s="15">
        <v>31.93</v>
      </c>
      <c r="F236" s="16">
        <v>1.1000000000000001E-3</v>
      </c>
      <c r="G236" s="16"/>
    </row>
    <row r="237" spans="1:7" x14ac:dyDescent="0.25">
      <c r="A237" s="13" t="s">
        <v>1331</v>
      </c>
      <c r="B237" s="31" t="s">
        <v>1332</v>
      </c>
      <c r="C237" s="31" t="s">
        <v>905</v>
      </c>
      <c r="D237" s="14">
        <v>12998</v>
      </c>
      <c r="E237" s="15">
        <v>31.3</v>
      </c>
      <c r="F237" s="16">
        <v>1.1000000000000001E-3</v>
      </c>
      <c r="G237" s="16"/>
    </row>
    <row r="238" spans="1:7" x14ac:dyDescent="0.25">
      <c r="A238" s="13" t="s">
        <v>411</v>
      </c>
      <c r="B238" s="31" t="s">
        <v>412</v>
      </c>
      <c r="C238" s="31" t="s">
        <v>311</v>
      </c>
      <c r="D238" s="14">
        <v>1412</v>
      </c>
      <c r="E238" s="15">
        <v>31.26</v>
      </c>
      <c r="F238" s="16">
        <v>1.1000000000000001E-3</v>
      </c>
      <c r="G238" s="16"/>
    </row>
    <row r="239" spans="1:7" x14ac:dyDescent="0.25">
      <c r="A239" s="13" t="s">
        <v>566</v>
      </c>
      <c r="B239" s="31" t="s">
        <v>567</v>
      </c>
      <c r="C239" s="31" t="s">
        <v>568</v>
      </c>
      <c r="D239" s="14">
        <v>1628</v>
      </c>
      <c r="E239" s="15">
        <v>30.5</v>
      </c>
      <c r="F239" s="16">
        <v>1.1000000000000001E-3</v>
      </c>
      <c r="G239" s="16"/>
    </row>
    <row r="240" spans="1:7" x14ac:dyDescent="0.25">
      <c r="A240" s="13" t="s">
        <v>1333</v>
      </c>
      <c r="B240" s="31" t="s">
        <v>1334</v>
      </c>
      <c r="C240" s="31" t="s">
        <v>278</v>
      </c>
      <c r="D240" s="14">
        <v>3762</v>
      </c>
      <c r="E240" s="15">
        <v>30.36</v>
      </c>
      <c r="F240" s="16">
        <v>1.1000000000000001E-3</v>
      </c>
      <c r="G240" s="16"/>
    </row>
    <row r="241" spans="1:7" x14ac:dyDescent="0.25">
      <c r="A241" s="13" t="s">
        <v>1335</v>
      </c>
      <c r="B241" s="31" t="s">
        <v>1336</v>
      </c>
      <c r="C241" s="31" t="s">
        <v>316</v>
      </c>
      <c r="D241" s="14">
        <v>2396</v>
      </c>
      <c r="E241" s="15">
        <v>30.06</v>
      </c>
      <c r="F241" s="16">
        <v>1.1000000000000001E-3</v>
      </c>
      <c r="G241" s="16"/>
    </row>
    <row r="242" spans="1:7" x14ac:dyDescent="0.25">
      <c r="A242" s="13" t="s">
        <v>1337</v>
      </c>
      <c r="B242" s="31" t="s">
        <v>1338</v>
      </c>
      <c r="C242" s="31" t="s">
        <v>366</v>
      </c>
      <c r="D242" s="14">
        <v>989</v>
      </c>
      <c r="E242" s="15">
        <v>29.03</v>
      </c>
      <c r="F242" s="16">
        <v>1E-3</v>
      </c>
      <c r="G242" s="16"/>
    </row>
    <row r="243" spans="1:7" x14ac:dyDescent="0.25">
      <c r="A243" s="13" t="s">
        <v>1339</v>
      </c>
      <c r="B243" s="31" t="s">
        <v>1340</v>
      </c>
      <c r="C243" s="31" t="s">
        <v>287</v>
      </c>
      <c r="D243" s="14">
        <v>1596</v>
      </c>
      <c r="E243" s="15">
        <v>28.38</v>
      </c>
      <c r="F243" s="16">
        <v>1E-3</v>
      </c>
      <c r="G243" s="16"/>
    </row>
    <row r="244" spans="1:7" x14ac:dyDescent="0.25">
      <c r="A244" s="13" t="s">
        <v>1341</v>
      </c>
      <c r="B244" s="31" t="s">
        <v>1342</v>
      </c>
      <c r="C244" s="31" t="s">
        <v>281</v>
      </c>
      <c r="D244" s="14">
        <v>5218</v>
      </c>
      <c r="E244" s="15">
        <v>28.24</v>
      </c>
      <c r="F244" s="16">
        <v>1E-3</v>
      </c>
      <c r="G244" s="16"/>
    </row>
    <row r="245" spans="1:7" x14ac:dyDescent="0.25">
      <c r="A245" s="13" t="s">
        <v>1343</v>
      </c>
      <c r="B245" s="31" t="s">
        <v>1344</v>
      </c>
      <c r="C245" s="31" t="s">
        <v>311</v>
      </c>
      <c r="D245" s="14">
        <v>97</v>
      </c>
      <c r="E245" s="15">
        <v>27.88</v>
      </c>
      <c r="F245" s="16">
        <v>1E-3</v>
      </c>
      <c r="G245" s="16"/>
    </row>
    <row r="246" spans="1:7" x14ac:dyDescent="0.25">
      <c r="A246" s="13" t="s">
        <v>1345</v>
      </c>
      <c r="B246" s="31" t="s">
        <v>1346</v>
      </c>
      <c r="C246" s="31" t="s">
        <v>316</v>
      </c>
      <c r="D246" s="14">
        <v>6826</v>
      </c>
      <c r="E246" s="15">
        <v>27.39</v>
      </c>
      <c r="F246" s="16">
        <v>1E-3</v>
      </c>
      <c r="G246" s="16"/>
    </row>
    <row r="247" spans="1:7" x14ac:dyDescent="0.25">
      <c r="A247" s="13" t="s">
        <v>475</v>
      </c>
      <c r="B247" s="31" t="s">
        <v>476</v>
      </c>
      <c r="C247" s="31" t="s">
        <v>366</v>
      </c>
      <c r="D247" s="14">
        <v>990</v>
      </c>
      <c r="E247" s="15">
        <v>25.4</v>
      </c>
      <c r="F247" s="16">
        <v>8.9999999999999998E-4</v>
      </c>
      <c r="G247" s="16"/>
    </row>
    <row r="248" spans="1:7" x14ac:dyDescent="0.25">
      <c r="A248" s="13" t="s">
        <v>1347</v>
      </c>
      <c r="B248" s="31" t="s">
        <v>1348</v>
      </c>
      <c r="C248" s="31" t="s">
        <v>295</v>
      </c>
      <c r="D248" s="14">
        <v>5940</v>
      </c>
      <c r="E248" s="15">
        <v>25.25</v>
      </c>
      <c r="F248" s="16">
        <v>8.9999999999999998E-4</v>
      </c>
      <c r="G248" s="16"/>
    </row>
    <row r="249" spans="1:7" x14ac:dyDescent="0.25">
      <c r="A249" s="13" t="s">
        <v>1349</v>
      </c>
      <c r="B249" s="31" t="s">
        <v>1350</v>
      </c>
      <c r="C249" s="31" t="s">
        <v>292</v>
      </c>
      <c r="D249" s="14">
        <v>2800</v>
      </c>
      <c r="E249" s="15">
        <v>24.39</v>
      </c>
      <c r="F249" s="16">
        <v>8.9999999999999998E-4</v>
      </c>
      <c r="G249" s="16"/>
    </row>
    <row r="250" spans="1:7" x14ac:dyDescent="0.25">
      <c r="A250" s="13" t="s">
        <v>1351</v>
      </c>
      <c r="B250" s="31" t="s">
        <v>1352</v>
      </c>
      <c r="C250" s="31" t="s">
        <v>424</v>
      </c>
      <c r="D250" s="14">
        <v>4852</v>
      </c>
      <c r="E250" s="15">
        <v>24.36</v>
      </c>
      <c r="F250" s="16">
        <v>8.9999999999999998E-4</v>
      </c>
      <c r="G250" s="16"/>
    </row>
    <row r="251" spans="1:7" x14ac:dyDescent="0.25">
      <c r="A251" s="13" t="s">
        <v>1353</v>
      </c>
      <c r="B251" s="31" t="s">
        <v>1354</v>
      </c>
      <c r="C251" s="31" t="s">
        <v>466</v>
      </c>
      <c r="D251" s="14">
        <v>88</v>
      </c>
      <c r="E251" s="15">
        <v>23.17</v>
      </c>
      <c r="F251" s="16">
        <v>8.0000000000000004E-4</v>
      </c>
      <c r="G251" s="16"/>
    </row>
    <row r="252" spans="1:7" x14ac:dyDescent="0.25">
      <c r="A252" s="13" t="s">
        <v>1355</v>
      </c>
      <c r="B252" s="31" t="s">
        <v>1356</v>
      </c>
      <c r="C252" s="31" t="s">
        <v>451</v>
      </c>
      <c r="D252" s="14">
        <v>3151</v>
      </c>
      <c r="E252" s="15">
        <v>21.33</v>
      </c>
      <c r="F252" s="16">
        <v>8.0000000000000004E-4</v>
      </c>
      <c r="G252" s="16"/>
    </row>
    <row r="253" spans="1:7" x14ac:dyDescent="0.25">
      <c r="A253" s="13" t="s">
        <v>1357</v>
      </c>
      <c r="B253" s="31" t="s">
        <v>1358</v>
      </c>
      <c r="C253" s="31" t="s">
        <v>281</v>
      </c>
      <c r="D253" s="14">
        <v>22573</v>
      </c>
      <c r="E253" s="15">
        <v>19.690000000000001</v>
      </c>
      <c r="F253" s="16">
        <v>6.9999999999999999E-4</v>
      </c>
      <c r="G253" s="16"/>
    </row>
    <row r="254" spans="1:7" x14ac:dyDescent="0.25">
      <c r="A254" s="13" t="s">
        <v>1359</v>
      </c>
      <c r="B254" s="31" t="s">
        <v>1360</v>
      </c>
      <c r="C254" s="31" t="s">
        <v>278</v>
      </c>
      <c r="D254" s="14">
        <v>28618</v>
      </c>
      <c r="E254" s="15">
        <v>18.13</v>
      </c>
      <c r="F254" s="16">
        <v>6.9999999999999999E-4</v>
      </c>
      <c r="G254" s="16"/>
    </row>
    <row r="255" spans="1:7" x14ac:dyDescent="0.25">
      <c r="A255" s="13" t="s">
        <v>875</v>
      </c>
      <c r="B255" s="31" t="s">
        <v>876</v>
      </c>
      <c r="C255" s="31" t="s">
        <v>466</v>
      </c>
      <c r="D255" s="14">
        <v>850</v>
      </c>
      <c r="E255" s="15">
        <v>17.55</v>
      </c>
      <c r="F255" s="16">
        <v>5.9999999999999995E-4</v>
      </c>
      <c r="G255" s="16"/>
    </row>
    <row r="256" spans="1:7" x14ac:dyDescent="0.25">
      <c r="A256" s="13" t="s">
        <v>1361</v>
      </c>
      <c r="B256" s="31" t="s">
        <v>1362</v>
      </c>
      <c r="C256" s="31" t="s">
        <v>292</v>
      </c>
      <c r="D256" s="14">
        <v>2489</v>
      </c>
      <c r="E256" s="15">
        <v>16.329999999999998</v>
      </c>
      <c r="F256" s="16">
        <v>5.9999999999999995E-4</v>
      </c>
      <c r="G256" s="16"/>
    </row>
    <row r="257" spans="1:7" x14ac:dyDescent="0.25">
      <c r="A257" s="13" t="s">
        <v>1363</v>
      </c>
      <c r="B257" s="31" t="s">
        <v>1364</v>
      </c>
      <c r="C257" s="31" t="s">
        <v>281</v>
      </c>
      <c r="D257" s="14">
        <v>4921</v>
      </c>
      <c r="E257" s="15">
        <v>15.01</v>
      </c>
      <c r="F257" s="16">
        <v>5.0000000000000001E-4</v>
      </c>
      <c r="G257" s="16"/>
    </row>
    <row r="258" spans="1:7" x14ac:dyDescent="0.25">
      <c r="A258" s="13" t="s">
        <v>1365</v>
      </c>
      <c r="B258" s="31" t="s">
        <v>1366</v>
      </c>
      <c r="C258" s="31" t="s">
        <v>969</v>
      </c>
      <c r="D258" s="14">
        <v>1727</v>
      </c>
      <c r="E258" s="15">
        <v>12.94</v>
      </c>
      <c r="F258" s="16">
        <v>5.0000000000000001E-4</v>
      </c>
      <c r="G258" s="16"/>
    </row>
    <row r="259" spans="1:7" x14ac:dyDescent="0.25">
      <c r="A259" s="13" t="s">
        <v>1367</v>
      </c>
      <c r="B259" s="31" t="s">
        <v>1368</v>
      </c>
      <c r="C259" s="31" t="s">
        <v>326</v>
      </c>
      <c r="D259" s="14">
        <v>9624</v>
      </c>
      <c r="E259" s="15">
        <v>11.34</v>
      </c>
      <c r="F259" s="16">
        <v>4.0000000000000002E-4</v>
      </c>
      <c r="G259" s="16"/>
    </row>
    <row r="260" spans="1:7" x14ac:dyDescent="0.25">
      <c r="A260" s="17" t="s">
        <v>189</v>
      </c>
      <c r="B260" s="32"/>
      <c r="C260" s="32"/>
      <c r="D260" s="18"/>
      <c r="E260" s="37">
        <v>27721.89</v>
      </c>
      <c r="F260" s="38">
        <v>0.99670000000000003</v>
      </c>
      <c r="G260" s="21"/>
    </row>
    <row r="261" spans="1:7" x14ac:dyDescent="0.25">
      <c r="A261" s="17" t="s">
        <v>481</v>
      </c>
      <c r="B261" s="31"/>
      <c r="C261" s="31"/>
      <c r="D261" s="14"/>
      <c r="E261" s="15"/>
      <c r="F261" s="16"/>
      <c r="G261" s="16"/>
    </row>
    <row r="262" spans="1:7" x14ac:dyDescent="0.25">
      <c r="A262" s="17" t="s">
        <v>189</v>
      </c>
      <c r="B262" s="31"/>
      <c r="C262" s="31"/>
      <c r="D262" s="14"/>
      <c r="E262" s="39" t="s">
        <v>155</v>
      </c>
      <c r="F262" s="40" t="s">
        <v>155</v>
      </c>
      <c r="G262" s="16"/>
    </row>
    <row r="263" spans="1:7" x14ac:dyDescent="0.25">
      <c r="A263" s="24" t="s">
        <v>192</v>
      </c>
      <c r="B263" s="33"/>
      <c r="C263" s="33"/>
      <c r="D263" s="25"/>
      <c r="E263" s="28">
        <v>27721.89</v>
      </c>
      <c r="F263" s="29">
        <v>0.99670000000000003</v>
      </c>
      <c r="G263" s="21"/>
    </row>
    <row r="264" spans="1:7" x14ac:dyDescent="0.25">
      <c r="A264" s="13"/>
      <c r="B264" s="31"/>
      <c r="C264" s="31"/>
      <c r="D264" s="14"/>
      <c r="E264" s="15"/>
      <c r="F264" s="16"/>
      <c r="G264" s="16"/>
    </row>
    <row r="265" spans="1:7" x14ac:dyDescent="0.25">
      <c r="A265" s="13"/>
      <c r="B265" s="31"/>
      <c r="C265" s="31"/>
      <c r="D265" s="14"/>
      <c r="E265" s="15"/>
      <c r="F265" s="16"/>
      <c r="G265" s="16"/>
    </row>
    <row r="266" spans="1:7" x14ac:dyDescent="0.25">
      <c r="A266" s="17" t="s">
        <v>193</v>
      </c>
      <c r="B266" s="31"/>
      <c r="C266" s="31"/>
      <c r="D266" s="14"/>
      <c r="E266" s="15"/>
      <c r="F266" s="16"/>
      <c r="G266" s="16"/>
    </row>
    <row r="267" spans="1:7" x14ac:dyDescent="0.25">
      <c r="A267" s="13" t="s">
        <v>194</v>
      </c>
      <c r="B267" s="31"/>
      <c r="C267" s="31"/>
      <c r="D267" s="14"/>
      <c r="E267" s="15">
        <v>163.93</v>
      </c>
      <c r="F267" s="16">
        <v>5.8999999999999999E-3</v>
      </c>
      <c r="G267" s="16">
        <v>5.2232000000000001E-2</v>
      </c>
    </row>
    <row r="268" spans="1:7" x14ac:dyDescent="0.25">
      <c r="A268" s="17" t="s">
        <v>189</v>
      </c>
      <c r="B268" s="32"/>
      <c r="C268" s="32"/>
      <c r="D268" s="18"/>
      <c r="E268" s="37">
        <v>163.93</v>
      </c>
      <c r="F268" s="38">
        <v>5.8999999999999999E-3</v>
      </c>
      <c r="G268" s="21"/>
    </row>
    <row r="269" spans="1:7" x14ac:dyDescent="0.25">
      <c r="A269" s="13"/>
      <c r="B269" s="31"/>
      <c r="C269" s="31"/>
      <c r="D269" s="14"/>
      <c r="E269" s="15"/>
      <c r="F269" s="16"/>
      <c r="G269" s="16"/>
    </row>
    <row r="270" spans="1:7" x14ac:dyDescent="0.25">
      <c r="A270" s="24" t="s">
        <v>192</v>
      </c>
      <c r="B270" s="33"/>
      <c r="C270" s="33"/>
      <c r="D270" s="25"/>
      <c r="E270" s="19">
        <v>163.93</v>
      </c>
      <c r="F270" s="20">
        <v>5.8999999999999999E-3</v>
      </c>
      <c r="G270" s="21"/>
    </row>
    <row r="271" spans="1:7" x14ac:dyDescent="0.25">
      <c r="A271" s="13" t="s">
        <v>195</v>
      </c>
      <c r="B271" s="31"/>
      <c r="C271" s="31"/>
      <c r="D271" s="14"/>
      <c r="E271" s="15">
        <v>4.6917100000000003E-2</v>
      </c>
      <c r="F271" s="60" t="s">
        <v>197</v>
      </c>
      <c r="G271" s="16"/>
    </row>
    <row r="272" spans="1:7" x14ac:dyDescent="0.25">
      <c r="A272" s="13" t="s">
        <v>196</v>
      </c>
      <c r="B272" s="31"/>
      <c r="C272" s="31"/>
      <c r="D272" s="14"/>
      <c r="E272" s="35">
        <v>-80.286917099999997</v>
      </c>
      <c r="F272" s="36">
        <v>-2.601E-3</v>
      </c>
      <c r="G272" s="16">
        <v>5.2232000000000001E-2</v>
      </c>
    </row>
    <row r="273" spans="1:7" x14ac:dyDescent="0.25">
      <c r="A273" s="26" t="s">
        <v>198</v>
      </c>
      <c r="B273" s="34"/>
      <c r="C273" s="34"/>
      <c r="D273" s="27"/>
      <c r="E273" s="28">
        <v>27805.58</v>
      </c>
      <c r="F273" s="29">
        <v>1</v>
      </c>
      <c r="G273" s="29"/>
    </row>
    <row r="275" spans="1:7" x14ac:dyDescent="0.25">
      <c r="A275" s="74" t="s">
        <v>200</v>
      </c>
    </row>
    <row r="278" spans="1:7" x14ac:dyDescent="0.25">
      <c r="A278" s="1" t="s">
        <v>211</v>
      </c>
    </row>
    <row r="279" spans="1:7" x14ac:dyDescent="0.25">
      <c r="A279" s="48" t="s">
        <v>212</v>
      </c>
      <c r="B279" s="3" t="s">
        <v>155</v>
      </c>
    </row>
    <row r="280" spans="1:7" x14ac:dyDescent="0.25">
      <c r="A280" t="s">
        <v>213</v>
      </c>
    </row>
    <row r="281" spans="1:7" x14ac:dyDescent="0.25">
      <c r="A281" t="s">
        <v>214</v>
      </c>
      <c r="B281" t="s">
        <v>215</v>
      </c>
      <c r="C281" t="s">
        <v>215</v>
      </c>
    </row>
    <row r="282" spans="1:7" x14ac:dyDescent="0.25">
      <c r="B282" s="49">
        <v>45930</v>
      </c>
      <c r="C282" s="49">
        <v>46112</v>
      </c>
    </row>
    <row r="283" spans="1:7" x14ac:dyDescent="0.25">
      <c r="A283" t="s">
        <v>482</v>
      </c>
      <c r="B283">
        <v>16.587900000000001</v>
      </c>
      <c r="C283">
        <v>15.178000000000001</v>
      </c>
    </row>
    <row r="284" spans="1:7" x14ac:dyDescent="0.25">
      <c r="A284" t="s">
        <v>217</v>
      </c>
      <c r="B284">
        <v>16.587900000000001</v>
      </c>
      <c r="C284">
        <v>15.178100000000001</v>
      </c>
    </row>
    <row r="285" spans="1:7" x14ac:dyDescent="0.25">
      <c r="A285" t="s">
        <v>483</v>
      </c>
      <c r="B285">
        <v>16.175599999999999</v>
      </c>
      <c r="C285">
        <v>14.7529</v>
      </c>
    </row>
    <row r="286" spans="1:7" x14ac:dyDescent="0.25">
      <c r="A286" t="s">
        <v>219</v>
      </c>
      <c r="B286">
        <v>16.174800000000001</v>
      </c>
      <c r="C286">
        <v>14.7522</v>
      </c>
    </row>
    <row r="288" spans="1:7" x14ac:dyDescent="0.25">
      <c r="A288" t="s">
        <v>220</v>
      </c>
      <c r="B288" s="3" t="s">
        <v>155</v>
      </c>
    </row>
    <row r="289" spans="1:4" x14ac:dyDescent="0.25">
      <c r="A289" t="s">
        <v>221</v>
      </c>
      <c r="B289" s="3" t="s">
        <v>155</v>
      </c>
    </row>
    <row r="290" spans="1:4" ht="30" x14ac:dyDescent="0.25">
      <c r="A290" s="48" t="s">
        <v>222</v>
      </c>
      <c r="B290" s="3" t="s">
        <v>155</v>
      </c>
    </row>
    <row r="291" spans="1:4" x14ac:dyDescent="0.25">
      <c r="A291" s="48" t="s">
        <v>223</v>
      </c>
      <c r="B291" s="3" t="s">
        <v>155</v>
      </c>
    </row>
    <row r="292" spans="1:4" x14ac:dyDescent="0.25">
      <c r="A292" t="s">
        <v>484</v>
      </c>
      <c r="B292" s="50">
        <v>0.30009999999999998</v>
      </c>
    </row>
    <row r="293" spans="1:4" ht="29.1" customHeight="1" x14ac:dyDescent="0.25">
      <c r="A293" s="48" t="s">
        <v>225</v>
      </c>
      <c r="B293" s="3" t="s">
        <v>155</v>
      </c>
    </row>
    <row r="294" spans="1:4" ht="29.1" customHeight="1" x14ac:dyDescent="0.25">
      <c r="A294" s="48" t="s">
        <v>226</v>
      </c>
      <c r="B294" s="3" t="s">
        <v>155</v>
      </c>
    </row>
    <row r="295" spans="1:4" ht="29.1" customHeight="1" x14ac:dyDescent="0.25">
      <c r="A295" s="48" t="s">
        <v>227</v>
      </c>
      <c r="B295" s="3" t="s">
        <v>155</v>
      </c>
    </row>
    <row r="296" spans="1:4" x14ac:dyDescent="0.25">
      <c r="A296" s="48" t="s">
        <v>228</v>
      </c>
      <c r="B296" s="3" t="s">
        <v>155</v>
      </c>
    </row>
    <row r="297" spans="1:4" x14ac:dyDescent="0.25">
      <c r="A297" s="48" t="s">
        <v>229</v>
      </c>
      <c r="B297" s="3" t="s">
        <v>155</v>
      </c>
    </row>
    <row r="299" spans="1:4" ht="69.95" customHeight="1" x14ac:dyDescent="0.25">
      <c r="A299" s="120" t="s">
        <v>230</v>
      </c>
      <c r="B299" s="120" t="s">
        <v>231</v>
      </c>
      <c r="C299" s="120" t="s">
        <v>3</v>
      </c>
      <c r="D299" s="120" t="s">
        <v>4</v>
      </c>
    </row>
    <row r="300" spans="1:4" ht="69.95" customHeight="1" x14ac:dyDescent="0.25">
      <c r="A300" s="120" t="s">
        <v>1369</v>
      </c>
      <c r="B300" s="120"/>
      <c r="C300" s="120" t="s">
        <v>50</v>
      </c>
      <c r="D30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63"/>
  <sheetViews>
    <sheetView showGridLines="0" workbookViewId="0">
      <pane ySplit="6" topLeftCell="A34" activePane="bottomLeft" state="frozen"/>
      <selection activeCell="B70" sqref="B70"/>
      <selection pane="bottomLeft" activeCell="A56" sqref="A56"/>
    </sheetView>
  </sheetViews>
  <sheetFormatPr defaultRowHeight="15" x14ac:dyDescent="0.25"/>
  <cols>
    <col min="1" max="1" width="60.71093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1370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22.5" customHeight="1" x14ac:dyDescent="0.25">
      <c r="A4" s="124" t="s">
        <v>1371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3"/>
      <c r="B9" s="31"/>
      <c r="C9" s="31"/>
      <c r="D9" s="14"/>
      <c r="E9" s="15"/>
      <c r="F9" s="16"/>
      <c r="G9" s="16"/>
    </row>
    <row r="10" spans="1:8" x14ac:dyDescent="0.25">
      <c r="A10" s="71" t="s">
        <v>1372</v>
      </c>
      <c r="B10" s="31"/>
      <c r="C10" s="31"/>
      <c r="D10" s="14"/>
      <c r="E10" s="15"/>
      <c r="F10" s="16"/>
      <c r="G10" s="16"/>
    </row>
    <row r="11" spans="1:8" x14ac:dyDescent="0.25">
      <c r="A11" s="13" t="s">
        <v>1373</v>
      </c>
      <c r="B11" s="31" t="s">
        <v>1374</v>
      </c>
      <c r="C11" s="31"/>
      <c r="D11" s="14">
        <v>78558269.000199988</v>
      </c>
      <c r="E11" s="15">
        <v>11532.35</v>
      </c>
      <c r="F11" s="16">
        <v>0.27</v>
      </c>
      <c r="G11" s="16"/>
    </row>
    <row r="12" spans="1:8" x14ac:dyDescent="0.25">
      <c r="A12" s="13" t="s">
        <v>993</v>
      </c>
      <c r="B12" s="31" t="s">
        <v>994</v>
      </c>
      <c r="C12" s="31"/>
      <c r="D12" s="14">
        <v>2971456</v>
      </c>
      <c r="E12" s="15">
        <v>4345.75</v>
      </c>
      <c r="F12" s="16">
        <v>0.1018</v>
      </c>
      <c r="G12" s="16"/>
    </row>
    <row r="13" spans="1:8" x14ac:dyDescent="0.25">
      <c r="A13" s="13" t="s">
        <v>1375</v>
      </c>
      <c r="B13" s="31" t="s">
        <v>1376</v>
      </c>
      <c r="C13" s="31"/>
      <c r="D13" s="14">
        <v>1890921</v>
      </c>
      <c r="E13" s="15">
        <v>4291.63</v>
      </c>
      <c r="F13" s="16">
        <v>0.10050000000000001</v>
      </c>
      <c r="G13" s="16"/>
    </row>
    <row r="14" spans="1:8" x14ac:dyDescent="0.25">
      <c r="A14" s="13" t="s">
        <v>1377</v>
      </c>
      <c r="B14" s="31" t="s">
        <v>1378</v>
      </c>
      <c r="C14" s="31"/>
      <c r="D14" s="14">
        <v>1394170</v>
      </c>
      <c r="E14" s="15">
        <v>708.52</v>
      </c>
      <c r="F14" s="16">
        <v>1.66E-2</v>
      </c>
      <c r="G14" s="16"/>
    </row>
    <row r="15" spans="1:8" x14ac:dyDescent="0.25">
      <c r="A15" s="17" t="s">
        <v>189</v>
      </c>
      <c r="B15" s="32"/>
      <c r="C15" s="32"/>
      <c r="D15" s="18"/>
      <c r="E15" s="19">
        <v>20878.25</v>
      </c>
      <c r="F15" s="20">
        <v>0.4889</v>
      </c>
      <c r="G15" s="21"/>
    </row>
    <row r="16" spans="1:8" x14ac:dyDescent="0.25">
      <c r="A16" s="13"/>
      <c r="B16" s="31"/>
      <c r="C16" s="31"/>
      <c r="D16" s="14"/>
      <c r="E16" s="15"/>
      <c r="F16" s="16"/>
      <c r="G16" s="16"/>
    </row>
    <row r="17" spans="1:7" x14ac:dyDescent="0.25">
      <c r="A17" s="24" t="s">
        <v>192</v>
      </c>
      <c r="B17" s="33"/>
      <c r="C17" s="33"/>
      <c r="D17" s="25"/>
      <c r="E17" s="19">
        <v>20878.25</v>
      </c>
      <c r="F17" s="20">
        <v>0.4889</v>
      </c>
      <c r="G17" s="21"/>
    </row>
    <row r="18" spans="1:7" x14ac:dyDescent="0.25">
      <c r="A18" s="13"/>
      <c r="B18" s="31"/>
      <c r="C18" s="31"/>
      <c r="D18" s="14"/>
      <c r="E18" s="15"/>
      <c r="F18" s="16"/>
      <c r="G18" s="16"/>
    </row>
    <row r="19" spans="1:7" x14ac:dyDescent="0.25">
      <c r="A19" s="17" t="s">
        <v>891</v>
      </c>
      <c r="B19" s="31"/>
      <c r="C19" s="31"/>
      <c r="D19" s="14"/>
      <c r="E19" s="15"/>
      <c r="F19" s="16"/>
      <c r="G19" s="16"/>
    </row>
    <row r="20" spans="1:7" x14ac:dyDescent="0.25">
      <c r="A20" s="13" t="s">
        <v>1379</v>
      </c>
      <c r="B20" s="31" t="s">
        <v>1380</v>
      </c>
      <c r="C20" s="31"/>
      <c r="D20" s="14">
        <v>18447907.933200002</v>
      </c>
      <c r="E20" s="15">
        <v>4853.8500000000004</v>
      </c>
      <c r="F20" s="16">
        <v>0.1137</v>
      </c>
      <c r="G20" s="16"/>
    </row>
    <row r="21" spans="1:7" x14ac:dyDescent="0.25">
      <c r="A21" s="13" t="s">
        <v>1381</v>
      </c>
      <c r="B21" s="31" t="s">
        <v>1382</v>
      </c>
      <c r="C21" s="31"/>
      <c r="D21" s="14">
        <v>4788277.2068999996</v>
      </c>
      <c r="E21" s="15">
        <v>4205.07</v>
      </c>
      <c r="F21" s="16">
        <v>9.8500000000000004E-2</v>
      </c>
      <c r="G21" s="16"/>
    </row>
    <row r="22" spans="1:7" x14ac:dyDescent="0.25">
      <c r="A22" s="13" t="s">
        <v>1383</v>
      </c>
      <c r="B22" s="31" t="s">
        <v>1384</v>
      </c>
      <c r="C22" s="31"/>
      <c r="D22" s="14">
        <v>26668331.6468</v>
      </c>
      <c r="E22" s="15">
        <v>4190.93</v>
      </c>
      <c r="F22" s="16">
        <v>9.8100000000000007E-2</v>
      </c>
      <c r="G22" s="16"/>
    </row>
    <row r="23" spans="1:7" x14ac:dyDescent="0.25">
      <c r="A23" s="13" t="s">
        <v>1385</v>
      </c>
      <c r="B23" s="31" t="s">
        <v>1386</v>
      </c>
      <c r="C23" s="31"/>
      <c r="D23" s="14">
        <v>20313266.518800002</v>
      </c>
      <c r="E23" s="15">
        <v>2180.61</v>
      </c>
      <c r="F23" s="16">
        <v>5.11E-2</v>
      </c>
      <c r="G23" s="16"/>
    </row>
    <row r="24" spans="1:7" x14ac:dyDescent="0.25">
      <c r="A24" s="13" t="s">
        <v>1387</v>
      </c>
      <c r="B24" s="31" t="s">
        <v>1388</v>
      </c>
      <c r="C24" s="31"/>
      <c r="D24" s="14">
        <v>8494351.2479999997</v>
      </c>
      <c r="E24" s="15">
        <v>2179.4699999999998</v>
      </c>
      <c r="F24" s="16">
        <v>5.0999999999999997E-2</v>
      </c>
      <c r="G24" s="16"/>
    </row>
    <row r="25" spans="1:7" x14ac:dyDescent="0.25">
      <c r="A25" s="13" t="s">
        <v>1389</v>
      </c>
      <c r="B25" s="31" t="s">
        <v>1390</v>
      </c>
      <c r="C25" s="31"/>
      <c r="D25" s="14">
        <v>21450822.0079</v>
      </c>
      <c r="E25" s="15">
        <v>2126.0300000000002</v>
      </c>
      <c r="F25" s="16">
        <v>4.9799999999999997E-2</v>
      </c>
      <c r="G25" s="16"/>
    </row>
    <row r="26" spans="1:7" x14ac:dyDescent="0.25">
      <c r="A26" s="13" t="s">
        <v>1391</v>
      </c>
      <c r="B26" s="31" t="s">
        <v>1392</v>
      </c>
      <c r="C26" s="31"/>
      <c r="D26" s="14">
        <v>2249600.7259999998</v>
      </c>
      <c r="E26" s="15">
        <v>2107.7199999999998</v>
      </c>
      <c r="F26" s="16">
        <v>4.9399999999999999E-2</v>
      </c>
      <c r="G26" s="16"/>
    </row>
    <row r="27" spans="1:7" x14ac:dyDescent="0.25">
      <c r="A27" s="13"/>
      <c r="B27" s="31"/>
      <c r="C27" s="31"/>
      <c r="D27" s="14"/>
      <c r="E27" s="15"/>
      <c r="F27" s="16"/>
      <c r="G27" s="16"/>
    </row>
    <row r="28" spans="1:7" x14ac:dyDescent="0.25">
      <c r="A28" s="24" t="s">
        <v>192</v>
      </c>
      <c r="B28" s="33"/>
      <c r="C28" s="33"/>
      <c r="D28" s="25"/>
      <c r="E28" s="19">
        <v>21843.68</v>
      </c>
      <c r="F28" s="20">
        <v>0.51160000000000005</v>
      </c>
      <c r="G28" s="21"/>
    </row>
    <row r="29" spans="1:7" x14ac:dyDescent="0.25">
      <c r="A29" s="13"/>
      <c r="B29" s="31"/>
      <c r="C29" s="31"/>
      <c r="D29" s="14"/>
      <c r="E29" s="15"/>
      <c r="F29" s="16"/>
      <c r="G29" s="16"/>
    </row>
    <row r="30" spans="1:7" x14ac:dyDescent="0.25">
      <c r="A30" s="17" t="s">
        <v>193</v>
      </c>
      <c r="B30" s="31"/>
      <c r="C30" s="31"/>
      <c r="D30" s="14"/>
      <c r="E30" s="15"/>
      <c r="F30" s="16"/>
      <c r="G30" s="16"/>
    </row>
    <row r="31" spans="1:7" x14ac:dyDescent="0.25">
      <c r="A31" s="13" t="s">
        <v>194</v>
      </c>
      <c r="B31" s="31"/>
      <c r="C31" s="31"/>
      <c r="D31" s="14"/>
      <c r="E31" s="15">
        <v>312.87</v>
      </c>
      <c r="F31" s="16">
        <v>7.3000000000000001E-3</v>
      </c>
      <c r="G31" s="16">
        <v>5.2232000000000001E-2</v>
      </c>
    </row>
    <row r="32" spans="1:7" x14ac:dyDescent="0.25">
      <c r="A32" s="17" t="s">
        <v>189</v>
      </c>
      <c r="B32" s="32"/>
      <c r="C32" s="32"/>
      <c r="D32" s="18"/>
      <c r="E32" s="19">
        <v>312.87</v>
      </c>
      <c r="F32" s="20">
        <v>7.3000000000000001E-3</v>
      </c>
      <c r="G32" s="21"/>
    </row>
    <row r="33" spans="1:7" x14ac:dyDescent="0.25">
      <c r="A33" s="13"/>
      <c r="B33" s="31"/>
      <c r="C33" s="31"/>
      <c r="D33" s="14"/>
      <c r="E33" s="15"/>
      <c r="F33" s="16"/>
      <c r="G33" s="16"/>
    </row>
    <row r="34" spans="1:7" x14ac:dyDescent="0.25">
      <c r="A34" s="24" t="s">
        <v>192</v>
      </c>
      <c r="B34" s="33"/>
      <c r="C34" s="33"/>
      <c r="D34" s="25"/>
      <c r="E34" s="19">
        <v>312.87</v>
      </c>
      <c r="F34" s="20">
        <v>7.3000000000000001E-3</v>
      </c>
      <c r="G34" s="21"/>
    </row>
    <row r="35" spans="1:7" x14ac:dyDescent="0.25">
      <c r="A35" s="13" t="s">
        <v>195</v>
      </c>
      <c r="B35" s="31"/>
      <c r="C35" s="31"/>
      <c r="D35" s="14"/>
      <c r="E35" s="15">
        <v>8.9542999999999998E-2</v>
      </c>
      <c r="F35" s="60" t="s">
        <v>197</v>
      </c>
      <c r="G35" s="16"/>
    </row>
    <row r="36" spans="1:7" x14ac:dyDescent="0.25">
      <c r="A36" s="13" t="s">
        <v>196</v>
      </c>
      <c r="B36" s="31"/>
      <c r="C36" s="31"/>
      <c r="D36" s="14"/>
      <c r="E36" s="35">
        <v>-328.34954299999998</v>
      </c>
      <c r="F36" s="36">
        <v>-7.8019999999999999E-3</v>
      </c>
      <c r="G36" s="16">
        <v>5.2232000000000001E-2</v>
      </c>
    </row>
    <row r="37" spans="1:7" x14ac:dyDescent="0.25">
      <c r="A37" s="26" t="s">
        <v>198</v>
      </c>
      <c r="B37" s="34"/>
      <c r="C37" s="34"/>
      <c r="D37" s="27"/>
      <c r="E37" s="28">
        <v>42706.54</v>
      </c>
      <c r="F37" s="29">
        <v>1</v>
      </c>
      <c r="G37" s="29"/>
    </row>
    <row r="39" spans="1:7" x14ac:dyDescent="0.25">
      <c r="A39" s="74" t="s">
        <v>200</v>
      </c>
    </row>
    <row r="40" spans="1:7" x14ac:dyDescent="0.25">
      <c r="A40" s="1"/>
    </row>
    <row r="41" spans="1:7" x14ac:dyDescent="0.25">
      <c r="A41" s="1" t="s">
        <v>211</v>
      </c>
    </row>
    <row r="42" spans="1:7" x14ac:dyDescent="0.25">
      <c r="A42" s="48" t="s">
        <v>212</v>
      </c>
      <c r="B42" s="3" t="s">
        <v>155</v>
      </c>
    </row>
    <row r="43" spans="1:7" x14ac:dyDescent="0.25">
      <c r="A43" t="s">
        <v>213</v>
      </c>
    </row>
    <row r="44" spans="1:7" x14ac:dyDescent="0.25">
      <c r="A44" t="s">
        <v>214</v>
      </c>
      <c r="B44" t="s">
        <v>215</v>
      </c>
      <c r="C44" t="s">
        <v>215</v>
      </c>
    </row>
    <row r="45" spans="1:7" x14ac:dyDescent="0.25">
      <c r="B45" s="49">
        <v>45930</v>
      </c>
      <c r="C45" s="49">
        <v>46112</v>
      </c>
    </row>
    <row r="46" spans="1:7" x14ac:dyDescent="0.25">
      <c r="A46" t="s">
        <v>216</v>
      </c>
      <c r="B46">
        <v>10.207700000000001</v>
      </c>
      <c r="C46">
        <v>10.488300000000001</v>
      </c>
    </row>
    <row r="47" spans="1:7" x14ac:dyDescent="0.25">
      <c r="A47" t="s">
        <v>217</v>
      </c>
      <c r="B47">
        <v>10.207700000000001</v>
      </c>
      <c r="C47">
        <v>10.488300000000001</v>
      </c>
    </row>
    <row r="48" spans="1:7" x14ac:dyDescent="0.25">
      <c r="A48" t="s">
        <v>218</v>
      </c>
      <c r="B48">
        <v>10.1966</v>
      </c>
      <c r="C48">
        <v>10.407299999999999</v>
      </c>
    </row>
    <row r="49" spans="1:4" x14ac:dyDescent="0.25">
      <c r="A49" t="s">
        <v>219</v>
      </c>
      <c r="B49">
        <v>10.1966</v>
      </c>
      <c r="C49">
        <v>10.407299999999999</v>
      </c>
    </row>
    <row r="51" spans="1:4" x14ac:dyDescent="0.25">
      <c r="A51" t="s">
        <v>220</v>
      </c>
      <c r="B51" s="3" t="s">
        <v>155</v>
      </c>
    </row>
    <row r="52" spans="1:4" x14ac:dyDescent="0.25">
      <c r="A52" t="s">
        <v>221</v>
      </c>
      <c r="B52" s="3" t="s">
        <v>155</v>
      </c>
    </row>
    <row r="53" spans="1:4" ht="13.5" customHeight="1" x14ac:dyDescent="0.25">
      <c r="A53" s="48" t="s">
        <v>222</v>
      </c>
      <c r="B53" s="3" t="s">
        <v>155</v>
      </c>
    </row>
    <row r="54" spans="1:4" ht="30" x14ac:dyDescent="0.25">
      <c r="A54" s="48" t="s">
        <v>223</v>
      </c>
      <c r="B54" s="3" t="s">
        <v>155</v>
      </c>
    </row>
    <row r="55" spans="1:4" x14ac:dyDescent="0.25">
      <c r="A55" t="s">
        <v>484</v>
      </c>
      <c r="B55" s="50">
        <v>9.1600000000000001E-2</v>
      </c>
    </row>
    <row r="56" spans="1:4" ht="29.1" customHeight="1" x14ac:dyDescent="0.25">
      <c r="A56" s="48" t="s">
        <v>591</v>
      </c>
      <c r="B56" s="3" t="s">
        <v>155</v>
      </c>
    </row>
    <row r="57" spans="1:4" ht="29.1" customHeight="1" x14ac:dyDescent="0.25">
      <c r="A57" s="48" t="s">
        <v>592</v>
      </c>
      <c r="B57" s="3" t="s">
        <v>155</v>
      </c>
    </row>
    <row r="58" spans="1:4" ht="29.1" customHeight="1" x14ac:dyDescent="0.25">
      <c r="A58" s="48" t="s">
        <v>593</v>
      </c>
      <c r="B58" s="3" t="s">
        <v>155</v>
      </c>
    </row>
    <row r="59" spans="1:4" x14ac:dyDescent="0.25">
      <c r="A59" s="48" t="s">
        <v>594</v>
      </c>
      <c r="B59" s="3" t="s">
        <v>155</v>
      </c>
    </row>
    <row r="60" spans="1:4" ht="30" x14ac:dyDescent="0.25">
      <c r="A60" s="48" t="s">
        <v>595</v>
      </c>
      <c r="B60" s="3" t="s">
        <v>155</v>
      </c>
    </row>
    <row r="62" spans="1:4" ht="69.95" customHeight="1" x14ac:dyDescent="0.25">
      <c r="A62" s="120" t="s">
        <v>230</v>
      </c>
      <c r="B62" s="120" t="s">
        <v>231</v>
      </c>
      <c r="C62" s="120" t="s">
        <v>3</v>
      </c>
      <c r="D62" s="120" t="s">
        <v>4</v>
      </c>
    </row>
    <row r="63" spans="1:4" ht="69.95" customHeight="1" x14ac:dyDescent="0.25">
      <c r="A63" s="120" t="s">
        <v>1393</v>
      </c>
      <c r="B63" s="120"/>
      <c r="C63" s="120" t="s">
        <v>52</v>
      </c>
      <c r="D63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51"/>
  <sheetViews>
    <sheetView showGridLines="0" workbookViewId="0">
      <pane ySplit="6" topLeftCell="A36" activePane="bottomLeft" state="frozen"/>
      <selection activeCell="B70" sqref="B70"/>
      <selection pane="bottomLeft" activeCell="A44" sqref="A44"/>
    </sheetView>
  </sheetViews>
  <sheetFormatPr defaultRowHeight="15" x14ac:dyDescent="0.25"/>
  <cols>
    <col min="1" max="1" width="59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1394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1395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3"/>
      <c r="B9" s="31"/>
      <c r="C9" s="31"/>
      <c r="D9" s="14"/>
      <c r="E9" s="15"/>
      <c r="F9" s="16"/>
      <c r="G9" s="16"/>
    </row>
    <row r="10" spans="1:8" x14ac:dyDescent="0.25">
      <c r="A10" s="71" t="s">
        <v>1372</v>
      </c>
      <c r="B10" s="31"/>
      <c r="C10" s="31"/>
      <c r="D10" s="14"/>
      <c r="E10" s="15"/>
      <c r="F10" s="16"/>
      <c r="G10" s="16"/>
    </row>
    <row r="11" spans="1:8" x14ac:dyDescent="0.25">
      <c r="A11" s="13" t="s">
        <v>993</v>
      </c>
      <c r="B11" s="31" t="s">
        <v>994</v>
      </c>
      <c r="C11" s="31"/>
      <c r="D11" s="14">
        <v>96880992</v>
      </c>
      <c r="E11" s="15">
        <v>141688.45000000001</v>
      </c>
      <c r="F11" s="16">
        <v>0.51380000000000003</v>
      </c>
      <c r="G11" s="16"/>
    </row>
    <row r="12" spans="1:8" x14ac:dyDescent="0.25">
      <c r="A12" s="13" t="s">
        <v>1375</v>
      </c>
      <c r="B12" s="31" t="s">
        <v>1376</v>
      </c>
      <c r="C12" s="31"/>
      <c r="D12" s="14">
        <v>58957843.000000007</v>
      </c>
      <c r="E12" s="15">
        <v>133810.72</v>
      </c>
      <c r="F12" s="16">
        <v>0.48530000000000001</v>
      </c>
      <c r="G12" s="16"/>
    </row>
    <row r="13" spans="1:8" x14ac:dyDescent="0.25">
      <c r="A13" s="17" t="s">
        <v>189</v>
      </c>
      <c r="B13" s="32"/>
      <c r="C13" s="32"/>
      <c r="D13" s="18"/>
      <c r="E13" s="19">
        <v>275499.17</v>
      </c>
      <c r="F13" s="20">
        <v>0.99909999999999999</v>
      </c>
      <c r="G13" s="21"/>
    </row>
    <row r="14" spans="1:8" x14ac:dyDescent="0.25">
      <c r="A14" s="13"/>
      <c r="B14" s="31"/>
      <c r="C14" s="31"/>
      <c r="D14" s="14"/>
      <c r="E14" s="15"/>
      <c r="F14" s="16"/>
      <c r="G14" s="16"/>
    </row>
    <row r="15" spans="1:8" x14ac:dyDescent="0.25">
      <c r="A15" s="24" t="s">
        <v>192</v>
      </c>
      <c r="B15" s="33"/>
      <c r="C15" s="33"/>
      <c r="D15" s="25"/>
      <c r="E15" s="19">
        <v>275499.17</v>
      </c>
      <c r="F15" s="20">
        <v>0.99909999999999999</v>
      </c>
      <c r="G15" s="21"/>
    </row>
    <row r="16" spans="1:8" x14ac:dyDescent="0.25">
      <c r="A16" s="13"/>
      <c r="B16" s="31"/>
      <c r="C16" s="31"/>
      <c r="D16" s="14"/>
      <c r="E16" s="15"/>
      <c r="F16" s="16"/>
      <c r="G16" s="16"/>
    </row>
    <row r="17" spans="1:7" x14ac:dyDescent="0.25">
      <c r="A17" s="17" t="s">
        <v>193</v>
      </c>
      <c r="B17" s="31"/>
      <c r="C17" s="31"/>
      <c r="D17" s="14"/>
      <c r="E17" s="15"/>
      <c r="F17" s="16"/>
      <c r="G17" s="16"/>
    </row>
    <row r="18" spans="1:7" x14ac:dyDescent="0.25">
      <c r="A18" s="13" t="s">
        <v>194</v>
      </c>
      <c r="B18" s="31"/>
      <c r="C18" s="31"/>
      <c r="D18" s="14"/>
      <c r="E18" s="15">
        <v>749.68</v>
      </c>
      <c r="F18" s="16">
        <v>2.7000000000000001E-3</v>
      </c>
      <c r="G18" s="16">
        <v>5.2232000000000001E-2</v>
      </c>
    </row>
    <row r="19" spans="1:7" x14ac:dyDescent="0.25">
      <c r="A19" s="17" t="s">
        <v>189</v>
      </c>
      <c r="B19" s="32"/>
      <c r="C19" s="32"/>
      <c r="D19" s="18"/>
      <c r="E19" s="19">
        <v>749.68</v>
      </c>
      <c r="F19" s="20">
        <v>2.7000000000000001E-3</v>
      </c>
      <c r="G19" s="21"/>
    </row>
    <row r="20" spans="1:7" x14ac:dyDescent="0.25">
      <c r="A20" s="13"/>
      <c r="B20" s="31"/>
      <c r="C20" s="31"/>
      <c r="D20" s="14"/>
      <c r="E20" s="15"/>
      <c r="F20" s="16"/>
      <c r="G20" s="16"/>
    </row>
    <row r="21" spans="1:7" x14ac:dyDescent="0.25">
      <c r="A21" s="24" t="s">
        <v>192</v>
      </c>
      <c r="B21" s="33"/>
      <c r="C21" s="33"/>
      <c r="D21" s="25"/>
      <c r="E21" s="19">
        <v>749.68</v>
      </c>
      <c r="F21" s="20">
        <v>2.7000000000000001E-3</v>
      </c>
      <c r="G21" s="21"/>
    </row>
    <row r="22" spans="1:7" x14ac:dyDescent="0.25">
      <c r="A22" s="13" t="s">
        <v>195</v>
      </c>
      <c r="B22" s="31"/>
      <c r="C22" s="31"/>
      <c r="D22" s="14"/>
      <c r="E22" s="15">
        <v>0.2145599</v>
      </c>
      <c r="F22" s="60" t="s">
        <v>197</v>
      </c>
      <c r="G22" s="16"/>
    </row>
    <row r="23" spans="1:7" x14ac:dyDescent="0.25">
      <c r="A23" s="13" t="s">
        <v>196</v>
      </c>
      <c r="B23" s="31"/>
      <c r="C23" s="31"/>
      <c r="D23" s="14"/>
      <c r="E23" s="35">
        <v>-494.77455989999999</v>
      </c>
      <c r="F23" s="36">
        <v>-1.8E-3</v>
      </c>
      <c r="G23" s="16">
        <v>5.2232000000000001E-2</v>
      </c>
    </row>
    <row r="24" spans="1:7" x14ac:dyDescent="0.25">
      <c r="A24" s="26" t="s">
        <v>198</v>
      </c>
      <c r="B24" s="34"/>
      <c r="C24" s="34"/>
      <c r="D24" s="27"/>
      <c r="E24" s="28">
        <v>275754.28999999998</v>
      </c>
      <c r="F24" s="29">
        <v>1</v>
      </c>
      <c r="G24" s="29"/>
    </row>
    <row r="26" spans="1:7" x14ac:dyDescent="0.25">
      <c r="A26" s="74" t="s">
        <v>200</v>
      </c>
    </row>
    <row r="29" spans="1:7" x14ac:dyDescent="0.25">
      <c r="A29" s="1" t="s">
        <v>211</v>
      </c>
    </row>
    <row r="30" spans="1:7" x14ac:dyDescent="0.25">
      <c r="A30" s="48" t="s">
        <v>212</v>
      </c>
      <c r="B30" s="3" t="s">
        <v>155</v>
      </c>
    </row>
    <row r="31" spans="1:7" x14ac:dyDescent="0.25">
      <c r="A31" t="s">
        <v>213</v>
      </c>
    </row>
    <row r="32" spans="1:7" x14ac:dyDescent="0.25">
      <c r="A32" t="s">
        <v>214</v>
      </c>
      <c r="B32" t="s">
        <v>215</v>
      </c>
      <c r="C32" t="s">
        <v>215</v>
      </c>
    </row>
    <row r="33" spans="1:3" x14ac:dyDescent="0.25">
      <c r="B33" s="49">
        <v>45930</v>
      </c>
      <c r="C33" s="49">
        <v>46112</v>
      </c>
    </row>
    <row r="34" spans="1:3" x14ac:dyDescent="0.25">
      <c r="A34" t="s">
        <v>482</v>
      </c>
      <c r="B34" s="57">
        <v>23.06</v>
      </c>
      <c r="C34">
        <v>33.396000000000001</v>
      </c>
    </row>
    <row r="35" spans="1:3" x14ac:dyDescent="0.25">
      <c r="A35" t="s">
        <v>217</v>
      </c>
      <c r="B35" s="57">
        <v>23.06</v>
      </c>
      <c r="C35">
        <v>33.396000000000001</v>
      </c>
    </row>
    <row r="36" spans="1:3" x14ac:dyDescent="0.25">
      <c r="A36" t="s">
        <v>483</v>
      </c>
      <c r="B36">
        <v>22.777999999999999</v>
      </c>
      <c r="C36">
        <v>32.923000000000002</v>
      </c>
    </row>
    <row r="37" spans="1:3" x14ac:dyDescent="0.25">
      <c r="A37" t="s">
        <v>219</v>
      </c>
      <c r="B37">
        <v>22.777999999999999</v>
      </c>
      <c r="C37">
        <v>32.923000000000002</v>
      </c>
    </row>
    <row r="39" spans="1:3" x14ac:dyDescent="0.25">
      <c r="A39" t="s">
        <v>220</v>
      </c>
      <c r="B39" s="3" t="s">
        <v>155</v>
      </c>
    </row>
    <row r="40" spans="1:3" x14ac:dyDescent="0.25">
      <c r="A40" t="s">
        <v>221</v>
      </c>
      <c r="B40" s="3" t="s">
        <v>155</v>
      </c>
    </row>
    <row r="41" spans="1:3" ht="29.1" customHeight="1" x14ac:dyDescent="0.25">
      <c r="A41" s="48" t="s">
        <v>222</v>
      </c>
      <c r="B41" s="3" t="s">
        <v>155</v>
      </c>
    </row>
    <row r="42" spans="1:3" ht="30" x14ac:dyDescent="0.25">
      <c r="A42" s="48" t="s">
        <v>223</v>
      </c>
      <c r="B42" s="3" t="s">
        <v>155</v>
      </c>
    </row>
    <row r="43" spans="1:3" x14ac:dyDescent="0.25">
      <c r="A43" t="s">
        <v>484</v>
      </c>
      <c r="B43" s="63">
        <v>8.9099999999999999E-2</v>
      </c>
    </row>
    <row r="44" spans="1:3" ht="29.1" customHeight="1" x14ac:dyDescent="0.25">
      <c r="A44" s="48" t="s">
        <v>591</v>
      </c>
      <c r="B44" s="3" t="s">
        <v>155</v>
      </c>
    </row>
    <row r="45" spans="1:3" ht="29.1" customHeight="1" x14ac:dyDescent="0.25">
      <c r="A45" s="48" t="s">
        <v>592</v>
      </c>
      <c r="B45" s="3" t="s">
        <v>155</v>
      </c>
    </row>
    <row r="46" spans="1:3" ht="29.1" customHeight="1" x14ac:dyDescent="0.25">
      <c r="A46" s="48" t="s">
        <v>593</v>
      </c>
      <c r="B46" s="3" t="s">
        <v>155</v>
      </c>
    </row>
    <row r="47" spans="1:3" x14ac:dyDescent="0.25">
      <c r="A47" s="48" t="s">
        <v>594</v>
      </c>
      <c r="B47" s="3" t="s">
        <v>155</v>
      </c>
    </row>
    <row r="48" spans="1:3" ht="30" x14ac:dyDescent="0.25">
      <c r="A48" s="48" t="s">
        <v>595</v>
      </c>
      <c r="B48" s="3" t="s">
        <v>155</v>
      </c>
    </row>
    <row r="50" spans="1:4" ht="69.95" customHeight="1" x14ac:dyDescent="0.25">
      <c r="A50" s="120" t="s">
        <v>230</v>
      </c>
      <c r="B50" s="120" t="s">
        <v>231</v>
      </c>
      <c r="C50" s="120" t="s">
        <v>3</v>
      </c>
      <c r="D50" s="120" t="s">
        <v>4</v>
      </c>
    </row>
    <row r="51" spans="1:4" ht="69.95" customHeight="1" x14ac:dyDescent="0.25">
      <c r="A51" s="120" t="s">
        <v>1396</v>
      </c>
      <c r="B51" s="120"/>
      <c r="C51" s="120" t="s">
        <v>54</v>
      </c>
      <c r="D51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50"/>
  <sheetViews>
    <sheetView showGridLines="0" workbookViewId="0">
      <pane ySplit="6" topLeftCell="A40" activePane="bottomLeft" state="frozen"/>
      <selection activeCell="B70" sqref="B70"/>
      <selection pane="bottomLeft" activeCell="A43" sqref="A43"/>
    </sheetView>
  </sheetViews>
  <sheetFormatPr defaultRowHeight="15" x14ac:dyDescent="0.25"/>
  <cols>
    <col min="1" max="1" width="64.42578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1397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1398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3"/>
      <c r="B9" s="31"/>
      <c r="C9" s="31"/>
      <c r="D9" s="14"/>
      <c r="E9" s="15"/>
      <c r="F9" s="16"/>
      <c r="G9" s="16"/>
    </row>
    <row r="10" spans="1:8" x14ac:dyDescent="0.25">
      <c r="A10" s="17" t="s">
        <v>891</v>
      </c>
      <c r="B10" s="31"/>
      <c r="C10" s="31"/>
      <c r="D10" s="14"/>
      <c r="E10" s="15"/>
      <c r="F10" s="16"/>
      <c r="G10" s="16"/>
    </row>
    <row r="11" spans="1:8" x14ac:dyDescent="0.25">
      <c r="A11" s="13" t="s">
        <v>1375</v>
      </c>
      <c r="B11" s="31" t="s">
        <v>1376</v>
      </c>
      <c r="C11" s="31"/>
      <c r="D11" s="14">
        <v>4711837</v>
      </c>
      <c r="E11" s="15">
        <v>10693.99</v>
      </c>
      <c r="F11" s="16">
        <v>1.0002</v>
      </c>
      <c r="G11" s="16"/>
    </row>
    <row r="12" spans="1:8" x14ac:dyDescent="0.25">
      <c r="A12" s="17" t="s">
        <v>189</v>
      </c>
      <c r="B12" s="32"/>
      <c r="C12" s="32"/>
      <c r="D12" s="18"/>
      <c r="E12" s="19">
        <v>10693.99</v>
      </c>
      <c r="F12" s="20">
        <v>1.0002</v>
      </c>
      <c r="G12" s="21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24" t="s">
        <v>192</v>
      </c>
      <c r="B14" s="33"/>
      <c r="C14" s="33"/>
      <c r="D14" s="25"/>
      <c r="E14" s="19">
        <v>10693.99</v>
      </c>
      <c r="F14" s="20">
        <v>1.0002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33.99</v>
      </c>
      <c r="F17" s="16">
        <v>3.2000000000000002E-3</v>
      </c>
      <c r="G17" s="16">
        <v>5.2232000000000001E-2</v>
      </c>
    </row>
    <row r="18" spans="1:7" x14ac:dyDescent="0.25">
      <c r="A18" s="17" t="s">
        <v>189</v>
      </c>
      <c r="B18" s="32"/>
      <c r="C18" s="32"/>
      <c r="D18" s="18"/>
      <c r="E18" s="19">
        <v>33.99</v>
      </c>
      <c r="F18" s="20">
        <v>3.2000000000000002E-3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33.99</v>
      </c>
      <c r="F20" s="20">
        <v>3.2000000000000002E-3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9.7266999999999996E-3</v>
      </c>
      <c r="F21" s="60" t="s">
        <v>197</v>
      </c>
      <c r="G21" s="16"/>
    </row>
    <row r="22" spans="1:7" x14ac:dyDescent="0.25">
      <c r="A22" s="13" t="s">
        <v>196</v>
      </c>
      <c r="B22" s="31"/>
      <c r="C22" s="31"/>
      <c r="D22" s="14"/>
      <c r="E22" s="35">
        <v>-35.739726699999999</v>
      </c>
      <c r="F22" s="36">
        <v>-3.3999999999999998E-3</v>
      </c>
      <c r="G22" s="16">
        <v>5.2232000000000001E-2</v>
      </c>
    </row>
    <row r="23" spans="1:7" x14ac:dyDescent="0.25">
      <c r="A23" s="26" t="s">
        <v>198</v>
      </c>
      <c r="B23" s="34"/>
      <c r="C23" s="34"/>
      <c r="D23" s="27"/>
      <c r="E23" s="28">
        <v>10692.25</v>
      </c>
      <c r="F23" s="29">
        <v>1</v>
      </c>
      <c r="G23" s="29"/>
    </row>
    <row r="25" spans="1:7" x14ac:dyDescent="0.25">
      <c r="A25" s="74" t="s">
        <v>200</v>
      </c>
    </row>
    <row r="28" spans="1:7" x14ac:dyDescent="0.25">
      <c r="A28" s="1" t="s">
        <v>211</v>
      </c>
    </row>
    <row r="29" spans="1:7" x14ac:dyDescent="0.25">
      <c r="A29" s="48" t="s">
        <v>212</v>
      </c>
      <c r="B29" s="3" t="s">
        <v>155</v>
      </c>
    </row>
    <row r="30" spans="1:7" x14ac:dyDescent="0.25">
      <c r="A30" t="s">
        <v>213</v>
      </c>
    </row>
    <row r="31" spans="1:7" x14ac:dyDescent="0.25">
      <c r="A31" t="s">
        <v>214</v>
      </c>
      <c r="B31" t="s">
        <v>215</v>
      </c>
      <c r="C31" t="s">
        <v>215</v>
      </c>
    </row>
    <row r="32" spans="1:7" x14ac:dyDescent="0.25">
      <c r="B32" s="49">
        <v>45930</v>
      </c>
      <c r="C32" s="49">
        <v>46112</v>
      </c>
    </row>
    <row r="33" spans="1:3" x14ac:dyDescent="0.25">
      <c r="A33" t="s">
        <v>216</v>
      </c>
      <c r="B33" s="3" t="s">
        <v>799</v>
      </c>
      <c r="C33">
        <v>9.9132999999999996</v>
      </c>
    </row>
    <row r="34" spans="1:3" x14ac:dyDescent="0.25">
      <c r="A34" t="s">
        <v>218</v>
      </c>
      <c r="B34" s="3" t="s">
        <v>799</v>
      </c>
      <c r="C34">
        <v>9.9009999999999998</v>
      </c>
    </row>
    <row r="36" spans="1:3" x14ac:dyDescent="0.25">
      <c r="A36" s="56" t="s">
        <v>800</v>
      </c>
    </row>
    <row r="38" spans="1:3" x14ac:dyDescent="0.25">
      <c r="A38" t="s">
        <v>220</v>
      </c>
      <c r="B38" s="3" t="s">
        <v>155</v>
      </c>
    </row>
    <row r="39" spans="1:3" x14ac:dyDescent="0.25">
      <c r="A39" t="s">
        <v>221</v>
      </c>
      <c r="B39" s="3" t="s">
        <v>155</v>
      </c>
    </row>
    <row r="40" spans="1:3" ht="30" x14ac:dyDescent="0.25">
      <c r="A40" s="48" t="s">
        <v>222</v>
      </c>
      <c r="B40" s="3" t="s">
        <v>155</v>
      </c>
    </row>
    <row r="41" spans="1:3" x14ac:dyDescent="0.25">
      <c r="A41" s="48" t="s">
        <v>223</v>
      </c>
      <c r="B41" s="3" t="s">
        <v>155</v>
      </c>
    </row>
    <row r="42" spans="1:3" x14ac:dyDescent="0.25">
      <c r="A42" t="s">
        <v>484</v>
      </c>
      <c r="B42" s="52">
        <v>0.15359999999999999</v>
      </c>
    </row>
    <row r="43" spans="1:3" ht="29.1" customHeight="1" x14ac:dyDescent="0.25">
      <c r="A43" s="48" t="s">
        <v>591</v>
      </c>
      <c r="B43" s="3" t="s">
        <v>155</v>
      </c>
    </row>
    <row r="44" spans="1:3" ht="29.1" customHeight="1" x14ac:dyDescent="0.25">
      <c r="A44" s="48" t="s">
        <v>592</v>
      </c>
      <c r="B44" s="3" t="s">
        <v>155</v>
      </c>
    </row>
    <row r="45" spans="1:3" ht="29.1" customHeight="1" x14ac:dyDescent="0.25">
      <c r="A45" s="48" t="s">
        <v>593</v>
      </c>
      <c r="B45" s="3" t="s">
        <v>155</v>
      </c>
    </row>
    <row r="46" spans="1:3" x14ac:dyDescent="0.25">
      <c r="A46" s="48" t="s">
        <v>594</v>
      </c>
      <c r="B46" s="3" t="s">
        <v>155</v>
      </c>
    </row>
    <row r="47" spans="1:3" x14ac:dyDescent="0.25">
      <c r="A47" s="48" t="s">
        <v>595</v>
      </c>
      <c r="B47" s="3" t="s">
        <v>155</v>
      </c>
    </row>
    <row r="49" spans="1:4" ht="69.95" customHeight="1" x14ac:dyDescent="0.25">
      <c r="A49" s="120" t="s">
        <v>230</v>
      </c>
      <c r="B49" s="120" t="s">
        <v>231</v>
      </c>
      <c r="C49" s="120" t="s">
        <v>3</v>
      </c>
      <c r="D49" s="120" t="s">
        <v>4</v>
      </c>
    </row>
    <row r="50" spans="1:4" ht="69.95" customHeight="1" x14ac:dyDescent="0.25">
      <c r="A50" s="120" t="s">
        <v>1399</v>
      </c>
      <c r="B50" s="120"/>
      <c r="C50" s="120" t="s">
        <v>56</v>
      </c>
      <c r="D5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91"/>
  <sheetViews>
    <sheetView showGridLines="0" workbookViewId="0">
      <pane ySplit="6" topLeftCell="A64" activePane="bottomLeft" state="frozen"/>
      <selection activeCell="B70" sqref="B70"/>
      <selection pane="bottomLeft" activeCell="A84" sqref="A84"/>
    </sheetView>
  </sheetViews>
  <sheetFormatPr defaultRowHeight="15" x14ac:dyDescent="0.25"/>
  <cols>
    <col min="1" max="1" width="62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1400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43.5" customHeight="1" x14ac:dyDescent="0.25">
      <c r="A4" s="124" t="s">
        <v>1401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7" t="s">
        <v>156</v>
      </c>
      <c r="B10" s="31"/>
      <c r="C10" s="31"/>
      <c r="D10" s="14"/>
      <c r="E10" s="15"/>
      <c r="F10" s="16"/>
      <c r="G10" s="16"/>
    </row>
    <row r="11" spans="1:8" x14ac:dyDescent="0.25">
      <c r="A11" s="17" t="s">
        <v>234</v>
      </c>
      <c r="B11" s="31"/>
      <c r="C11" s="31"/>
      <c r="D11" s="14"/>
      <c r="E11" s="15"/>
      <c r="F11" s="16"/>
      <c r="G11" s="16"/>
    </row>
    <row r="12" spans="1:8" x14ac:dyDescent="0.25">
      <c r="A12" s="17" t="s">
        <v>189</v>
      </c>
      <c r="B12" s="31"/>
      <c r="C12" s="31"/>
      <c r="D12" s="14"/>
      <c r="E12" s="22" t="s">
        <v>155</v>
      </c>
      <c r="F12" s="23" t="s">
        <v>155</v>
      </c>
      <c r="G12" s="16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17" t="s">
        <v>235</v>
      </c>
      <c r="B14" s="31"/>
      <c r="C14" s="31"/>
      <c r="D14" s="14"/>
      <c r="E14" s="15"/>
      <c r="F14" s="16"/>
      <c r="G14" s="16"/>
    </row>
    <row r="15" spans="1:8" x14ac:dyDescent="0.25">
      <c r="A15" s="13" t="s">
        <v>1402</v>
      </c>
      <c r="B15" s="31" t="s">
        <v>1403</v>
      </c>
      <c r="C15" s="31" t="s">
        <v>238</v>
      </c>
      <c r="D15" s="14">
        <v>35000000</v>
      </c>
      <c r="E15" s="15">
        <v>35680.79</v>
      </c>
      <c r="F15" s="16">
        <v>0.39660000000000001</v>
      </c>
      <c r="G15" s="16">
        <v>7.2725999999999999E-2</v>
      </c>
    </row>
    <row r="16" spans="1:8" x14ac:dyDescent="0.25">
      <c r="A16" s="13" t="s">
        <v>1404</v>
      </c>
      <c r="B16" s="31" t="s">
        <v>1405</v>
      </c>
      <c r="C16" s="31" t="s">
        <v>238</v>
      </c>
      <c r="D16" s="14">
        <v>5000000</v>
      </c>
      <c r="E16" s="15">
        <v>5143.41</v>
      </c>
      <c r="F16" s="16">
        <v>5.7200000000000001E-2</v>
      </c>
      <c r="G16" s="16">
        <v>7.2633000000000003E-2</v>
      </c>
    </row>
    <row r="17" spans="1:7" x14ac:dyDescent="0.25">
      <c r="A17" s="17" t="s">
        <v>189</v>
      </c>
      <c r="B17" s="32"/>
      <c r="C17" s="32"/>
      <c r="D17" s="18"/>
      <c r="E17" s="19">
        <v>40824.199999999997</v>
      </c>
      <c r="F17" s="20">
        <v>0.45379999999999998</v>
      </c>
      <c r="G17" s="21"/>
    </row>
    <row r="18" spans="1:7" x14ac:dyDescent="0.25">
      <c r="A18" s="13"/>
      <c r="B18" s="31"/>
      <c r="C18" s="31"/>
      <c r="D18" s="14"/>
      <c r="E18" s="15"/>
      <c r="F18" s="16"/>
      <c r="G18" s="16"/>
    </row>
    <row r="19" spans="1:7" x14ac:dyDescent="0.25">
      <c r="A19" s="17" t="s">
        <v>241</v>
      </c>
      <c r="B19" s="31"/>
      <c r="C19" s="31"/>
      <c r="D19" s="14"/>
      <c r="E19" s="15"/>
      <c r="F19" s="16"/>
      <c r="G19" s="16"/>
    </row>
    <row r="20" spans="1:7" x14ac:dyDescent="0.25">
      <c r="A20" s="13" t="s">
        <v>1406</v>
      </c>
      <c r="B20" s="31" t="s">
        <v>1407</v>
      </c>
      <c r="C20" s="31" t="s">
        <v>238</v>
      </c>
      <c r="D20" s="14">
        <v>12000000</v>
      </c>
      <c r="E20" s="15">
        <v>12097.8</v>
      </c>
      <c r="F20" s="16">
        <v>0.13450000000000001</v>
      </c>
      <c r="G20" s="16">
        <v>7.8709000000000001E-2</v>
      </c>
    </row>
    <row r="21" spans="1:7" x14ac:dyDescent="0.25">
      <c r="A21" s="13" t="s">
        <v>1408</v>
      </c>
      <c r="B21" s="31" t="s">
        <v>1409</v>
      </c>
      <c r="C21" s="31" t="s">
        <v>238</v>
      </c>
      <c r="D21" s="14">
        <v>9323700</v>
      </c>
      <c r="E21" s="15">
        <v>9307.23</v>
      </c>
      <c r="F21" s="16">
        <v>0.10340000000000001</v>
      </c>
      <c r="G21" s="16">
        <v>7.9141000000000003E-2</v>
      </c>
    </row>
    <row r="22" spans="1:7" x14ac:dyDescent="0.25">
      <c r="A22" s="13" t="s">
        <v>1410</v>
      </c>
      <c r="B22" s="31" t="s">
        <v>1411</v>
      </c>
      <c r="C22" s="31" t="s">
        <v>238</v>
      </c>
      <c r="D22" s="14">
        <v>5000000</v>
      </c>
      <c r="E22" s="15">
        <v>5072.8500000000004</v>
      </c>
      <c r="F22" s="16">
        <v>5.6399999999999999E-2</v>
      </c>
      <c r="G22" s="16">
        <v>7.9715999999999995E-2</v>
      </c>
    </row>
    <row r="23" spans="1:7" x14ac:dyDescent="0.25">
      <c r="A23" s="13" t="s">
        <v>1412</v>
      </c>
      <c r="B23" s="31" t="s">
        <v>1413</v>
      </c>
      <c r="C23" s="31" t="s">
        <v>238</v>
      </c>
      <c r="D23" s="14">
        <v>5000000</v>
      </c>
      <c r="E23" s="15">
        <v>5059.55</v>
      </c>
      <c r="F23" s="16">
        <v>5.62E-2</v>
      </c>
      <c r="G23" s="16">
        <v>7.8709000000000001E-2</v>
      </c>
    </row>
    <row r="24" spans="1:7" x14ac:dyDescent="0.25">
      <c r="A24" s="13" t="s">
        <v>1414</v>
      </c>
      <c r="B24" s="31" t="s">
        <v>1415</v>
      </c>
      <c r="C24" s="31" t="s">
        <v>238</v>
      </c>
      <c r="D24" s="14">
        <v>5000000</v>
      </c>
      <c r="E24" s="15">
        <v>5002.3100000000004</v>
      </c>
      <c r="F24" s="16">
        <v>5.5599999999999997E-2</v>
      </c>
      <c r="G24" s="16">
        <v>7.8917000000000001E-2</v>
      </c>
    </row>
    <row r="25" spans="1:7" x14ac:dyDescent="0.25">
      <c r="A25" s="13" t="s">
        <v>1416</v>
      </c>
      <c r="B25" s="31" t="s">
        <v>1417</v>
      </c>
      <c r="C25" s="31" t="s">
        <v>238</v>
      </c>
      <c r="D25" s="14">
        <v>3107800</v>
      </c>
      <c r="E25" s="15">
        <v>3087.91</v>
      </c>
      <c r="F25" s="16">
        <v>3.4299999999999997E-2</v>
      </c>
      <c r="G25" s="16">
        <v>7.9613000000000003E-2</v>
      </c>
    </row>
    <row r="26" spans="1:7" x14ac:dyDescent="0.25">
      <c r="A26" s="13" t="s">
        <v>1418</v>
      </c>
      <c r="B26" s="31" t="s">
        <v>1419</v>
      </c>
      <c r="C26" s="31" t="s">
        <v>238</v>
      </c>
      <c r="D26" s="14">
        <v>3000000</v>
      </c>
      <c r="E26" s="15">
        <v>3023.03</v>
      </c>
      <c r="F26" s="16">
        <v>3.3599999999999998E-2</v>
      </c>
      <c r="G26" s="16">
        <v>7.8709000000000001E-2</v>
      </c>
    </row>
    <row r="27" spans="1:7" x14ac:dyDescent="0.25">
      <c r="A27" s="13" t="s">
        <v>1420</v>
      </c>
      <c r="B27" s="31" t="s">
        <v>1421</v>
      </c>
      <c r="C27" s="31" t="s">
        <v>238</v>
      </c>
      <c r="D27" s="14">
        <v>1000000</v>
      </c>
      <c r="E27" s="15">
        <v>972.31</v>
      </c>
      <c r="F27" s="16">
        <v>1.0800000000000001E-2</v>
      </c>
      <c r="G27" s="16">
        <v>8.0018000000000006E-2</v>
      </c>
    </row>
    <row r="28" spans="1:7" x14ac:dyDescent="0.25">
      <c r="A28" s="13" t="s">
        <v>1422</v>
      </c>
      <c r="B28" s="31" t="s">
        <v>1423</v>
      </c>
      <c r="C28" s="31" t="s">
        <v>238</v>
      </c>
      <c r="D28" s="14">
        <v>1000000</v>
      </c>
      <c r="E28" s="15">
        <v>963.98</v>
      </c>
      <c r="F28" s="16">
        <v>1.0699999999999999E-2</v>
      </c>
      <c r="G28" s="16">
        <v>7.8824000000000005E-2</v>
      </c>
    </row>
    <row r="29" spans="1:7" x14ac:dyDescent="0.25">
      <c r="A29" s="13" t="s">
        <v>1424</v>
      </c>
      <c r="B29" s="31" t="s">
        <v>1425</v>
      </c>
      <c r="C29" s="31" t="s">
        <v>238</v>
      </c>
      <c r="D29" s="14">
        <v>500000</v>
      </c>
      <c r="E29" s="15">
        <v>507.53</v>
      </c>
      <c r="F29" s="16">
        <v>5.5999999999999999E-3</v>
      </c>
      <c r="G29" s="16">
        <v>7.8709000000000001E-2</v>
      </c>
    </row>
    <row r="30" spans="1:7" x14ac:dyDescent="0.25">
      <c r="A30" s="13" t="s">
        <v>1426</v>
      </c>
      <c r="B30" s="31" t="s">
        <v>1427</v>
      </c>
      <c r="C30" s="31" t="s">
        <v>238</v>
      </c>
      <c r="D30" s="14">
        <v>500000</v>
      </c>
      <c r="E30" s="15">
        <v>505.57</v>
      </c>
      <c r="F30" s="16">
        <v>5.5999999999999999E-3</v>
      </c>
      <c r="G30" s="16">
        <v>7.9613000000000003E-2</v>
      </c>
    </row>
    <row r="31" spans="1:7" x14ac:dyDescent="0.25">
      <c r="A31" s="13" t="s">
        <v>1428</v>
      </c>
      <c r="B31" s="31" t="s">
        <v>1429</v>
      </c>
      <c r="C31" s="31" t="s">
        <v>238</v>
      </c>
      <c r="D31" s="14">
        <v>500000</v>
      </c>
      <c r="E31" s="15">
        <v>499.44</v>
      </c>
      <c r="F31" s="16">
        <v>5.5999999999999999E-3</v>
      </c>
      <c r="G31" s="16">
        <v>7.8824000000000005E-2</v>
      </c>
    </row>
    <row r="32" spans="1:7" x14ac:dyDescent="0.25">
      <c r="A32" s="13" t="s">
        <v>1430</v>
      </c>
      <c r="B32" s="31" t="s">
        <v>1431</v>
      </c>
      <c r="C32" s="31" t="s">
        <v>238</v>
      </c>
      <c r="D32" s="14">
        <v>500000</v>
      </c>
      <c r="E32" s="15">
        <v>489.65</v>
      </c>
      <c r="F32" s="16">
        <v>5.4000000000000003E-3</v>
      </c>
      <c r="G32" s="16">
        <v>7.8824000000000005E-2</v>
      </c>
    </row>
    <row r="33" spans="1:7" x14ac:dyDescent="0.25">
      <c r="A33" s="13" t="s">
        <v>1432</v>
      </c>
      <c r="B33" s="31" t="s">
        <v>1433</v>
      </c>
      <c r="C33" s="31" t="s">
        <v>238</v>
      </c>
      <c r="D33" s="14">
        <v>500000</v>
      </c>
      <c r="E33" s="15">
        <v>489.65</v>
      </c>
      <c r="F33" s="16">
        <v>5.4000000000000003E-3</v>
      </c>
      <c r="G33" s="16">
        <v>7.8824000000000005E-2</v>
      </c>
    </row>
    <row r="34" spans="1:7" x14ac:dyDescent="0.25">
      <c r="A34" s="17" t="s">
        <v>189</v>
      </c>
      <c r="B34" s="32"/>
      <c r="C34" s="32"/>
      <c r="D34" s="18"/>
      <c r="E34" s="19">
        <v>47078.81</v>
      </c>
      <c r="F34" s="20">
        <v>0.52310000000000001</v>
      </c>
      <c r="G34" s="21"/>
    </row>
    <row r="35" spans="1:7" x14ac:dyDescent="0.25">
      <c r="A35" s="13"/>
      <c r="B35" s="31"/>
      <c r="C35" s="31"/>
      <c r="D35" s="14"/>
      <c r="E35" s="15"/>
      <c r="F35" s="16"/>
      <c r="G35" s="16"/>
    </row>
    <row r="36" spans="1:7" x14ac:dyDescent="0.25">
      <c r="A36" s="13"/>
      <c r="B36" s="31"/>
      <c r="C36" s="31"/>
      <c r="D36" s="14"/>
      <c r="E36" s="15"/>
      <c r="F36" s="16"/>
      <c r="G36" s="16"/>
    </row>
    <row r="37" spans="1:7" x14ac:dyDescent="0.25">
      <c r="A37" s="17" t="s">
        <v>190</v>
      </c>
      <c r="B37" s="31"/>
      <c r="C37" s="31"/>
      <c r="D37" s="14"/>
      <c r="E37" s="15"/>
      <c r="F37" s="16"/>
      <c r="G37" s="16"/>
    </row>
    <row r="38" spans="1:7" x14ac:dyDescent="0.25">
      <c r="A38" s="17" t="s">
        <v>189</v>
      </c>
      <c r="B38" s="31"/>
      <c r="C38" s="31"/>
      <c r="D38" s="14"/>
      <c r="E38" s="22" t="s">
        <v>155</v>
      </c>
      <c r="F38" s="23" t="s">
        <v>155</v>
      </c>
      <c r="G38" s="16"/>
    </row>
    <row r="39" spans="1:7" x14ac:dyDescent="0.25">
      <c r="A39" s="13"/>
      <c r="B39" s="31"/>
      <c r="C39" s="31"/>
      <c r="D39" s="14"/>
      <c r="E39" s="15"/>
      <c r="F39" s="16"/>
      <c r="G39" s="16"/>
    </row>
    <row r="40" spans="1:7" x14ac:dyDescent="0.25">
      <c r="A40" s="17" t="s">
        <v>191</v>
      </c>
      <c r="B40" s="31"/>
      <c r="C40" s="31"/>
      <c r="D40" s="14"/>
      <c r="E40" s="15"/>
      <c r="F40" s="16"/>
      <c r="G40" s="16"/>
    </row>
    <row r="41" spans="1:7" x14ac:dyDescent="0.25">
      <c r="A41" s="17" t="s">
        <v>189</v>
      </c>
      <c r="B41" s="31"/>
      <c r="C41" s="31"/>
      <c r="D41" s="14"/>
      <c r="E41" s="22" t="s">
        <v>155</v>
      </c>
      <c r="F41" s="23" t="s">
        <v>155</v>
      </c>
      <c r="G41" s="16"/>
    </row>
    <row r="42" spans="1:7" x14ac:dyDescent="0.25">
      <c r="A42" s="13"/>
      <c r="B42" s="31"/>
      <c r="C42" s="31"/>
      <c r="D42" s="14"/>
      <c r="E42" s="15"/>
      <c r="F42" s="16"/>
      <c r="G42" s="16"/>
    </row>
    <row r="43" spans="1:7" x14ac:dyDescent="0.25">
      <c r="A43" s="24" t="s">
        <v>192</v>
      </c>
      <c r="B43" s="33"/>
      <c r="C43" s="33"/>
      <c r="D43" s="25"/>
      <c r="E43" s="19">
        <v>87903.01</v>
      </c>
      <c r="F43" s="20">
        <v>0.97689999999999999</v>
      </c>
      <c r="G43" s="21"/>
    </row>
    <row r="44" spans="1:7" x14ac:dyDescent="0.25">
      <c r="A44" s="13"/>
      <c r="B44" s="31"/>
      <c r="C44" s="31"/>
      <c r="D44" s="14"/>
      <c r="E44" s="15"/>
      <c r="F44" s="16"/>
      <c r="G44" s="16"/>
    </row>
    <row r="45" spans="1:7" x14ac:dyDescent="0.25">
      <c r="A45" s="13"/>
      <c r="B45" s="31"/>
      <c r="C45" s="31"/>
      <c r="D45" s="14"/>
      <c r="E45" s="15"/>
      <c r="F45" s="16"/>
      <c r="G45" s="16"/>
    </row>
    <row r="46" spans="1:7" x14ac:dyDescent="0.25">
      <c r="A46" s="17" t="s">
        <v>193</v>
      </c>
      <c r="B46" s="31"/>
      <c r="C46" s="31"/>
      <c r="D46" s="14"/>
      <c r="E46" s="15"/>
      <c r="F46" s="16"/>
      <c r="G46" s="16"/>
    </row>
    <row r="47" spans="1:7" x14ac:dyDescent="0.25">
      <c r="A47" s="13" t="s">
        <v>194</v>
      </c>
      <c r="B47" s="31"/>
      <c r="C47" s="31"/>
      <c r="D47" s="14"/>
      <c r="E47" s="15">
        <v>415.79</v>
      </c>
      <c r="F47" s="16">
        <v>4.5999999999999999E-3</v>
      </c>
      <c r="G47" s="16">
        <v>6.0694999999999999E-2</v>
      </c>
    </row>
    <row r="48" spans="1:7" x14ac:dyDescent="0.25">
      <c r="A48" s="17" t="s">
        <v>189</v>
      </c>
      <c r="B48" s="32"/>
      <c r="C48" s="32"/>
      <c r="D48" s="18"/>
      <c r="E48" s="19">
        <v>415.79</v>
      </c>
      <c r="F48" s="20">
        <v>4.5999999999999999E-3</v>
      </c>
      <c r="G48" s="21"/>
    </row>
    <row r="49" spans="1:7" x14ac:dyDescent="0.25">
      <c r="A49" s="13"/>
      <c r="B49" s="31"/>
      <c r="C49" s="31"/>
      <c r="D49" s="14"/>
      <c r="E49" s="15"/>
      <c r="F49" s="16"/>
      <c r="G49" s="16"/>
    </row>
    <row r="50" spans="1:7" x14ac:dyDescent="0.25">
      <c r="A50" s="24" t="s">
        <v>192</v>
      </c>
      <c r="B50" s="33"/>
      <c r="C50" s="33"/>
      <c r="D50" s="25"/>
      <c r="E50" s="19">
        <v>415.79</v>
      </c>
      <c r="F50" s="20">
        <v>4.5999999999999999E-3</v>
      </c>
      <c r="G50" s="21"/>
    </row>
    <row r="51" spans="1:7" x14ac:dyDescent="0.25">
      <c r="A51" s="13" t="s">
        <v>195</v>
      </c>
      <c r="B51" s="31"/>
      <c r="C51" s="31"/>
      <c r="D51" s="14"/>
      <c r="E51" s="15">
        <v>1737.1182183999999</v>
      </c>
      <c r="F51" s="16">
        <v>1.9306E-2</v>
      </c>
      <c r="G51" s="16"/>
    </row>
    <row r="52" spans="1:7" x14ac:dyDescent="0.25">
      <c r="A52" s="13" t="s">
        <v>196</v>
      </c>
      <c r="B52" s="31"/>
      <c r="C52" s="31"/>
      <c r="D52" s="14"/>
      <c r="E52" s="35">
        <v>-78.798218399999996</v>
      </c>
      <c r="F52" s="36">
        <v>-8.0599999999999997E-4</v>
      </c>
      <c r="G52" s="16">
        <v>6.0693999999999998E-2</v>
      </c>
    </row>
    <row r="53" spans="1:7" x14ac:dyDescent="0.25">
      <c r="A53" s="26" t="s">
        <v>198</v>
      </c>
      <c r="B53" s="34"/>
      <c r="C53" s="34"/>
      <c r="D53" s="27"/>
      <c r="E53" s="28">
        <v>89977.12</v>
      </c>
      <c r="F53" s="29">
        <v>1</v>
      </c>
      <c r="G53" s="29"/>
    </row>
    <row r="55" spans="1:7" x14ac:dyDescent="0.25">
      <c r="A55" s="1" t="s">
        <v>1434</v>
      </c>
    </row>
    <row r="56" spans="1:7" x14ac:dyDescent="0.25">
      <c r="A56" s="1"/>
    </row>
    <row r="57" spans="1:7" x14ac:dyDescent="0.25">
      <c r="A57" t="s">
        <v>202</v>
      </c>
    </row>
    <row r="58" spans="1:7" ht="57.95" customHeight="1" x14ac:dyDescent="0.25">
      <c r="A58" s="61" t="s">
        <v>203</v>
      </c>
      <c r="B58" s="65" t="s">
        <v>1435</v>
      </c>
    </row>
    <row r="59" spans="1:7" ht="43.5" customHeight="1" x14ac:dyDescent="0.25">
      <c r="A59" s="61" t="s">
        <v>205</v>
      </c>
      <c r="B59" s="65" t="s">
        <v>1436</v>
      </c>
    </row>
    <row r="60" spans="1:7" x14ac:dyDescent="0.25">
      <c r="A60" s="61"/>
      <c r="B60" s="61"/>
    </row>
    <row r="61" spans="1:7" x14ac:dyDescent="0.25">
      <c r="A61" s="61" t="s">
        <v>207</v>
      </c>
      <c r="B61" s="62">
        <v>7.6032148608717334</v>
      </c>
    </row>
    <row r="62" spans="1:7" x14ac:dyDescent="0.25">
      <c r="A62" s="61"/>
      <c r="B62" s="61"/>
    </row>
    <row r="63" spans="1:7" x14ac:dyDescent="0.25">
      <c r="A63" s="61" t="s">
        <v>208</v>
      </c>
      <c r="B63" s="63">
        <v>7.31</v>
      </c>
    </row>
    <row r="64" spans="1:7" x14ac:dyDescent="0.25">
      <c r="A64" s="61" t="s">
        <v>209</v>
      </c>
      <c r="B64" s="63">
        <v>10.5783541813823</v>
      </c>
    </row>
    <row r="65" spans="1:3" x14ac:dyDescent="0.25">
      <c r="A65" s="61"/>
      <c r="B65" s="61"/>
    </row>
    <row r="66" spans="1:3" x14ac:dyDescent="0.25">
      <c r="A66" s="61" t="s">
        <v>210</v>
      </c>
      <c r="B66" s="64">
        <v>46112</v>
      </c>
    </row>
    <row r="67" spans="1:3" x14ac:dyDescent="0.25">
      <c r="A67" s="1"/>
    </row>
    <row r="69" spans="1:3" x14ac:dyDescent="0.25">
      <c r="A69" s="1" t="s">
        <v>211</v>
      </c>
    </row>
    <row r="70" spans="1:3" x14ac:dyDescent="0.25">
      <c r="A70" s="48" t="s">
        <v>212</v>
      </c>
      <c r="B70" s="3" t="s">
        <v>155</v>
      </c>
    </row>
    <row r="71" spans="1:3" x14ac:dyDescent="0.25">
      <c r="A71" t="s">
        <v>213</v>
      </c>
    </row>
    <row r="72" spans="1:3" x14ac:dyDescent="0.25">
      <c r="A72" t="s">
        <v>214</v>
      </c>
      <c r="B72" t="s">
        <v>215</v>
      </c>
      <c r="C72" t="s">
        <v>215</v>
      </c>
    </row>
    <row r="73" spans="1:3" x14ac:dyDescent="0.25">
      <c r="B73" s="49">
        <v>45930</v>
      </c>
      <c r="C73" s="49">
        <v>46112</v>
      </c>
    </row>
    <row r="74" spans="1:3" x14ac:dyDescent="0.25">
      <c r="A74" t="s">
        <v>216</v>
      </c>
      <c r="B74">
        <v>12.8825</v>
      </c>
      <c r="C74">
        <v>12.963100000000001</v>
      </c>
    </row>
    <row r="75" spans="1:3" x14ac:dyDescent="0.25">
      <c r="A75" t="s">
        <v>217</v>
      </c>
      <c r="B75">
        <v>12.8825</v>
      </c>
      <c r="C75">
        <v>12.963100000000001</v>
      </c>
    </row>
    <row r="76" spans="1:3" x14ac:dyDescent="0.25">
      <c r="A76" t="s">
        <v>218</v>
      </c>
      <c r="B76" s="55">
        <v>12.778</v>
      </c>
      <c r="C76" s="55">
        <v>12.837999999999999</v>
      </c>
    </row>
    <row r="77" spans="1:3" x14ac:dyDescent="0.25">
      <c r="A77" t="s">
        <v>219</v>
      </c>
      <c r="B77">
        <v>12.7783</v>
      </c>
      <c r="C77">
        <v>12.838200000000001</v>
      </c>
    </row>
    <row r="79" spans="1:3" x14ac:dyDescent="0.25">
      <c r="A79" t="s">
        <v>220</v>
      </c>
      <c r="B79" s="3" t="s">
        <v>155</v>
      </c>
    </row>
    <row r="80" spans="1:3" x14ac:dyDescent="0.25">
      <c r="A80" t="s">
        <v>221</v>
      </c>
      <c r="B80" s="3" t="s">
        <v>155</v>
      </c>
    </row>
    <row r="81" spans="1:4" ht="30" x14ac:dyDescent="0.25">
      <c r="A81" s="48" t="s">
        <v>222</v>
      </c>
      <c r="B81" s="3" t="s">
        <v>155</v>
      </c>
    </row>
    <row r="82" spans="1:4" x14ac:dyDescent="0.25">
      <c r="A82" s="48" t="s">
        <v>223</v>
      </c>
      <c r="B82" s="3" t="s">
        <v>155</v>
      </c>
    </row>
    <row r="83" spans="1:4" x14ac:dyDescent="0.25">
      <c r="A83" t="s">
        <v>224</v>
      </c>
      <c r="B83" s="50">
        <f>B64</f>
        <v>10.5783541813823</v>
      </c>
    </row>
    <row r="84" spans="1:4" ht="29.1" customHeight="1" x14ac:dyDescent="0.25">
      <c r="A84" s="48" t="s">
        <v>225</v>
      </c>
      <c r="B84" s="3" t="s">
        <v>155</v>
      </c>
    </row>
    <row r="85" spans="1:4" ht="29.1" customHeight="1" x14ac:dyDescent="0.25">
      <c r="A85" s="48" t="s">
        <v>226</v>
      </c>
      <c r="B85" s="3" t="s">
        <v>155</v>
      </c>
    </row>
    <row r="86" spans="1:4" ht="29.1" customHeight="1" x14ac:dyDescent="0.25">
      <c r="A86" s="48" t="s">
        <v>227</v>
      </c>
      <c r="B86" s="3" t="s">
        <v>155</v>
      </c>
    </row>
    <row r="87" spans="1:4" x14ac:dyDescent="0.25">
      <c r="A87" s="48" t="s">
        <v>228</v>
      </c>
      <c r="B87" s="3" t="s">
        <v>155</v>
      </c>
    </row>
    <row r="88" spans="1:4" x14ac:dyDescent="0.25">
      <c r="A88" s="48" t="s">
        <v>229</v>
      </c>
      <c r="B88" s="3" t="s">
        <v>155</v>
      </c>
    </row>
    <row r="90" spans="1:4" ht="69.95" customHeight="1" x14ac:dyDescent="0.25">
      <c r="A90" s="120" t="s">
        <v>230</v>
      </c>
      <c r="B90" s="120" t="s">
        <v>231</v>
      </c>
      <c r="C90" s="120" t="s">
        <v>3</v>
      </c>
      <c r="D90" s="120" t="s">
        <v>4</v>
      </c>
    </row>
    <row r="91" spans="1:4" ht="69.95" customHeight="1" x14ac:dyDescent="0.25">
      <c r="A91" s="120" t="s">
        <v>1437</v>
      </c>
      <c r="B91" s="120"/>
      <c r="C91" s="120" t="s">
        <v>58</v>
      </c>
      <c r="D91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61"/>
  <sheetViews>
    <sheetView showGridLines="0" workbookViewId="0">
      <pane ySplit="6" topLeftCell="A32" activePane="bottomLeft" state="frozen"/>
      <selection activeCell="B70" sqref="B70"/>
      <selection pane="bottomLeft" activeCell="A54" sqref="A54"/>
    </sheetView>
  </sheetViews>
  <sheetFormatPr defaultRowHeight="15" x14ac:dyDescent="0.25"/>
  <cols>
    <col min="1" max="1" width="64.140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1438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1439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3"/>
      <c r="B9" s="31"/>
      <c r="C9" s="31"/>
      <c r="D9" s="14"/>
      <c r="E9" s="15"/>
      <c r="F9" s="16"/>
      <c r="G9" s="16"/>
    </row>
    <row r="10" spans="1:8" x14ac:dyDescent="0.25">
      <c r="A10" s="17" t="s">
        <v>891</v>
      </c>
      <c r="B10" s="31"/>
      <c r="C10" s="31"/>
      <c r="D10" s="14"/>
      <c r="E10" s="15"/>
      <c r="F10" s="16"/>
      <c r="G10" s="16"/>
    </row>
    <row r="11" spans="1:8" x14ac:dyDescent="0.25">
      <c r="A11" s="13" t="s">
        <v>1440</v>
      </c>
      <c r="B11" s="31" t="s">
        <v>1441</v>
      </c>
      <c r="C11" s="31"/>
      <c r="D11" s="14">
        <v>58186653.002099998</v>
      </c>
      <c r="E11" s="15">
        <v>901136.7</v>
      </c>
      <c r="F11" s="16">
        <v>1.0022</v>
      </c>
      <c r="G11" s="16"/>
    </row>
    <row r="12" spans="1:8" x14ac:dyDescent="0.25">
      <c r="A12" s="17" t="s">
        <v>189</v>
      </c>
      <c r="B12" s="32"/>
      <c r="C12" s="32"/>
      <c r="D12" s="18"/>
      <c r="E12" s="19">
        <v>901136.7</v>
      </c>
      <c r="F12" s="20">
        <v>1.0022</v>
      </c>
      <c r="G12" s="21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24" t="s">
        <v>192</v>
      </c>
      <c r="B14" s="33"/>
      <c r="C14" s="33"/>
      <c r="D14" s="25"/>
      <c r="E14" s="19">
        <v>901136.7</v>
      </c>
      <c r="F14" s="20">
        <v>1.0022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1312.35</v>
      </c>
      <c r="F17" s="16">
        <v>1.5E-3</v>
      </c>
      <c r="G17" s="16">
        <v>6.0694999999999999E-2</v>
      </c>
    </row>
    <row r="18" spans="1:7" x14ac:dyDescent="0.25">
      <c r="A18" s="17" t="s">
        <v>189</v>
      </c>
      <c r="B18" s="32"/>
      <c r="C18" s="32"/>
      <c r="D18" s="18"/>
      <c r="E18" s="19">
        <v>1312.35</v>
      </c>
      <c r="F18" s="20">
        <v>1.5E-3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1312.35</v>
      </c>
      <c r="F20" s="20">
        <v>1.5E-3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0.4364537</v>
      </c>
      <c r="F21" s="60" t="s">
        <v>197</v>
      </c>
      <c r="G21" s="16"/>
    </row>
    <row r="22" spans="1:7" x14ac:dyDescent="0.25">
      <c r="A22" s="13" t="s">
        <v>196</v>
      </c>
      <c r="B22" s="31"/>
      <c r="C22" s="31"/>
      <c r="D22" s="14"/>
      <c r="E22" s="35">
        <v>-3262.1464537000002</v>
      </c>
      <c r="F22" s="36">
        <v>-3.7000000000000002E-3</v>
      </c>
      <c r="G22" s="16">
        <v>6.0693999999999998E-2</v>
      </c>
    </row>
    <row r="23" spans="1:7" x14ac:dyDescent="0.25">
      <c r="A23" s="26" t="s">
        <v>198</v>
      </c>
      <c r="B23" s="34"/>
      <c r="C23" s="34"/>
      <c r="D23" s="27"/>
      <c r="E23" s="28">
        <v>899187.34</v>
      </c>
      <c r="F23" s="29">
        <v>1</v>
      </c>
      <c r="G23" s="29"/>
    </row>
    <row r="24" spans="1:7" x14ac:dyDescent="0.25">
      <c r="A24" s="1"/>
      <c r="B24" s="67"/>
      <c r="C24" s="67"/>
      <c r="D24" s="68"/>
      <c r="E24" s="69"/>
      <c r="F24" s="70"/>
      <c r="G24" s="70"/>
    </row>
    <row r="25" spans="1:7" x14ac:dyDescent="0.25">
      <c r="A25" s="74" t="s">
        <v>200</v>
      </c>
      <c r="B25" s="67"/>
      <c r="C25" s="67"/>
      <c r="D25" s="68"/>
      <c r="E25" s="69"/>
      <c r="F25" s="70"/>
      <c r="G25" s="70"/>
    </row>
    <row r="26" spans="1:7" x14ac:dyDescent="0.25">
      <c r="A26" s="1"/>
      <c r="B26" s="67"/>
      <c r="C26" s="67"/>
      <c r="D26" s="68"/>
      <c r="E26" s="69"/>
      <c r="F26" s="70"/>
      <c r="G26" s="70"/>
    </row>
    <row r="27" spans="1:7" x14ac:dyDescent="0.25">
      <c r="A27" t="s">
        <v>202</v>
      </c>
      <c r="C27" s="67"/>
      <c r="D27" s="68"/>
      <c r="E27" s="69"/>
      <c r="F27" s="70"/>
      <c r="G27" s="70"/>
    </row>
    <row r="28" spans="1:7" ht="29.1" customHeight="1" x14ac:dyDescent="0.25">
      <c r="A28" s="61" t="s">
        <v>203</v>
      </c>
      <c r="B28" s="65" t="s">
        <v>1442</v>
      </c>
      <c r="C28" s="67"/>
      <c r="D28" s="68"/>
      <c r="E28" s="69"/>
      <c r="F28" s="70"/>
      <c r="G28" s="70"/>
    </row>
    <row r="29" spans="1:7" ht="29.1" customHeight="1" x14ac:dyDescent="0.25">
      <c r="A29" s="61" t="s">
        <v>205</v>
      </c>
      <c r="B29" s="65" t="s">
        <v>1001</v>
      </c>
      <c r="C29" s="67"/>
      <c r="D29" s="68"/>
      <c r="E29" s="69"/>
      <c r="F29" s="70"/>
      <c r="G29" s="70"/>
    </row>
    <row r="30" spans="1:7" x14ac:dyDescent="0.25">
      <c r="A30" s="61"/>
      <c r="B30" s="61"/>
      <c r="C30" s="67"/>
      <c r="D30" s="68"/>
      <c r="E30" s="69"/>
      <c r="F30" s="70"/>
      <c r="G30" s="70"/>
    </row>
    <row r="31" spans="1:7" x14ac:dyDescent="0.25">
      <c r="A31" s="61" t="s">
        <v>207</v>
      </c>
      <c r="B31" s="62">
        <v>7.4028498398867217</v>
      </c>
      <c r="C31" s="67"/>
      <c r="D31" s="68"/>
      <c r="E31" s="69"/>
      <c r="F31" s="70"/>
      <c r="G31" s="70"/>
    </row>
    <row r="32" spans="1:7" x14ac:dyDescent="0.25">
      <c r="A32" s="61"/>
      <c r="B32" s="61"/>
      <c r="C32" s="67"/>
      <c r="D32" s="68"/>
      <c r="E32" s="69"/>
      <c r="F32" s="70"/>
      <c r="G32" s="70"/>
    </row>
    <row r="33" spans="1:7" x14ac:dyDescent="0.25">
      <c r="A33" s="61" t="s">
        <v>208</v>
      </c>
      <c r="B33" s="63">
        <v>3.2496999999999998</v>
      </c>
      <c r="C33" s="67"/>
      <c r="D33" s="68"/>
      <c r="E33" s="69"/>
      <c r="F33" s="70"/>
      <c r="G33" s="70"/>
    </row>
    <row r="34" spans="1:7" x14ac:dyDescent="0.25">
      <c r="A34" s="61" t="s">
        <v>209</v>
      </c>
      <c r="B34" s="63">
        <v>3.6638083639507508</v>
      </c>
      <c r="C34" s="67"/>
      <c r="D34" s="68"/>
      <c r="E34" s="69"/>
      <c r="F34" s="70"/>
      <c r="G34" s="70"/>
    </row>
    <row r="35" spans="1:7" x14ac:dyDescent="0.25">
      <c r="A35" s="61"/>
      <c r="B35" s="61"/>
      <c r="C35" s="67"/>
      <c r="D35" s="68"/>
      <c r="E35" s="69"/>
      <c r="F35" s="70"/>
      <c r="G35" s="70"/>
    </row>
    <row r="36" spans="1:7" x14ac:dyDescent="0.25">
      <c r="A36" s="61" t="s">
        <v>210</v>
      </c>
      <c r="B36" s="64">
        <v>46112</v>
      </c>
      <c r="C36" s="67"/>
      <c r="D36" s="68"/>
      <c r="E36" s="69"/>
      <c r="F36" s="70"/>
      <c r="G36" s="70"/>
    </row>
    <row r="37" spans="1:7" x14ac:dyDescent="0.25">
      <c r="A37" s="1"/>
      <c r="B37" s="67"/>
      <c r="C37" s="67"/>
      <c r="D37" s="68"/>
      <c r="E37" s="69"/>
      <c r="F37" s="70"/>
      <c r="G37" s="70"/>
    </row>
    <row r="39" spans="1:7" x14ac:dyDescent="0.25">
      <c r="A39" s="1" t="s">
        <v>211</v>
      </c>
    </row>
    <row r="40" spans="1:7" x14ac:dyDescent="0.25">
      <c r="A40" s="48" t="s">
        <v>212</v>
      </c>
      <c r="B40" s="3" t="s">
        <v>155</v>
      </c>
    </row>
    <row r="41" spans="1:7" x14ac:dyDescent="0.25">
      <c r="A41" t="s">
        <v>213</v>
      </c>
    </row>
    <row r="42" spans="1:7" x14ac:dyDescent="0.25">
      <c r="A42" t="s">
        <v>214</v>
      </c>
      <c r="B42" t="s">
        <v>215</v>
      </c>
      <c r="C42" t="s">
        <v>215</v>
      </c>
    </row>
    <row r="43" spans="1:7" x14ac:dyDescent="0.25">
      <c r="B43" s="49">
        <v>45930</v>
      </c>
      <c r="C43" s="49">
        <v>46112</v>
      </c>
    </row>
    <row r="44" spans="1:7" x14ac:dyDescent="0.25">
      <c r="A44" t="s">
        <v>482</v>
      </c>
      <c r="B44">
        <v>15.3201</v>
      </c>
      <c r="C44">
        <v>15.4147</v>
      </c>
    </row>
    <row r="45" spans="1:7" x14ac:dyDescent="0.25">
      <c r="A45" t="s">
        <v>217</v>
      </c>
      <c r="B45">
        <v>15.3201</v>
      </c>
      <c r="C45">
        <v>15.4147</v>
      </c>
    </row>
    <row r="46" spans="1:7" x14ac:dyDescent="0.25">
      <c r="A46" t="s">
        <v>483</v>
      </c>
      <c r="B46">
        <v>15.3201</v>
      </c>
      <c r="C46">
        <v>15.4147</v>
      </c>
    </row>
    <row r="47" spans="1:7" x14ac:dyDescent="0.25">
      <c r="A47" t="s">
        <v>219</v>
      </c>
      <c r="B47">
        <v>15.3201</v>
      </c>
      <c r="C47">
        <v>15.4147</v>
      </c>
    </row>
    <row r="49" spans="1:4" x14ac:dyDescent="0.25">
      <c r="A49" t="s">
        <v>220</v>
      </c>
      <c r="B49" s="3" t="s">
        <v>155</v>
      </c>
    </row>
    <row r="50" spans="1:4" x14ac:dyDescent="0.25">
      <c r="A50" t="s">
        <v>221</v>
      </c>
      <c r="B50" s="3" t="s">
        <v>155</v>
      </c>
    </row>
    <row r="51" spans="1:4" ht="30" x14ac:dyDescent="0.25">
      <c r="A51" s="48" t="s">
        <v>222</v>
      </c>
      <c r="B51" s="3" t="s">
        <v>155</v>
      </c>
    </row>
    <row r="52" spans="1:4" x14ac:dyDescent="0.25">
      <c r="A52" s="48" t="s">
        <v>223</v>
      </c>
      <c r="B52" s="3" t="s">
        <v>155</v>
      </c>
    </row>
    <row r="53" spans="1:4" x14ac:dyDescent="0.25">
      <c r="A53" t="s">
        <v>224</v>
      </c>
      <c r="B53" s="50">
        <f>B34</f>
        <v>3.6638083639507508</v>
      </c>
    </row>
    <row r="54" spans="1:4" ht="29.1" customHeight="1" x14ac:dyDescent="0.25">
      <c r="A54" s="48" t="s">
        <v>225</v>
      </c>
      <c r="B54" s="3" t="s">
        <v>155</v>
      </c>
    </row>
    <row r="55" spans="1:4" ht="29.1" customHeight="1" x14ac:dyDescent="0.25">
      <c r="A55" s="48" t="s">
        <v>226</v>
      </c>
      <c r="B55" s="3" t="s">
        <v>155</v>
      </c>
    </row>
    <row r="56" spans="1:4" ht="29.1" customHeight="1" x14ac:dyDescent="0.25">
      <c r="A56" s="48" t="s">
        <v>227</v>
      </c>
      <c r="B56" s="3" t="s">
        <v>155</v>
      </c>
    </row>
    <row r="57" spans="1:4" x14ac:dyDescent="0.25">
      <c r="A57" s="48" t="s">
        <v>228</v>
      </c>
      <c r="B57" s="3" t="s">
        <v>155</v>
      </c>
    </row>
    <row r="58" spans="1:4" x14ac:dyDescent="0.25">
      <c r="A58" s="48" t="s">
        <v>229</v>
      </c>
      <c r="B58" s="3" t="s">
        <v>155</v>
      </c>
    </row>
    <row r="60" spans="1:4" ht="69.95" customHeight="1" x14ac:dyDescent="0.25">
      <c r="A60" s="120" t="s">
        <v>230</v>
      </c>
      <c r="B60" s="120" t="s">
        <v>231</v>
      </c>
      <c r="C60" s="120" t="s">
        <v>3</v>
      </c>
      <c r="D60" s="120" t="s">
        <v>4</v>
      </c>
    </row>
    <row r="61" spans="1:4" ht="69.95" customHeight="1" x14ac:dyDescent="0.25">
      <c r="A61" s="120" t="s">
        <v>1442</v>
      </c>
      <c r="B61" s="120"/>
      <c r="C61" s="120" t="s">
        <v>60</v>
      </c>
      <c r="D61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61"/>
  <sheetViews>
    <sheetView showGridLines="0" workbookViewId="0">
      <pane ySplit="6" topLeftCell="A32" activePane="bottomLeft" state="frozen"/>
      <selection activeCell="B70" sqref="B70"/>
      <selection pane="bottomLeft" activeCell="A54" sqref="A54"/>
    </sheetView>
  </sheetViews>
  <sheetFormatPr defaultRowHeight="15" x14ac:dyDescent="0.25"/>
  <cols>
    <col min="1" max="1" width="63.855468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1443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1444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3"/>
      <c r="B9" s="31"/>
      <c r="C9" s="31"/>
      <c r="D9" s="14"/>
      <c r="E9" s="15"/>
      <c r="F9" s="16"/>
      <c r="G9" s="16"/>
    </row>
    <row r="10" spans="1:8" x14ac:dyDescent="0.25">
      <c r="A10" s="17" t="s">
        <v>891</v>
      </c>
      <c r="B10" s="31"/>
      <c r="C10" s="31"/>
      <c r="D10" s="14"/>
      <c r="E10" s="15"/>
      <c r="F10" s="16"/>
      <c r="G10" s="16"/>
    </row>
    <row r="11" spans="1:8" x14ac:dyDescent="0.25">
      <c r="A11" s="13" t="s">
        <v>1445</v>
      </c>
      <c r="B11" s="31" t="s">
        <v>1446</v>
      </c>
      <c r="C11" s="31"/>
      <c r="D11" s="14">
        <v>32783787</v>
      </c>
      <c r="E11" s="15">
        <v>452908.02</v>
      </c>
      <c r="F11" s="16">
        <v>0.998</v>
      </c>
      <c r="G11" s="16"/>
    </row>
    <row r="12" spans="1:8" x14ac:dyDescent="0.25">
      <c r="A12" s="17" t="s">
        <v>189</v>
      </c>
      <c r="B12" s="32"/>
      <c r="C12" s="32"/>
      <c r="D12" s="18"/>
      <c r="E12" s="19">
        <v>452908.02</v>
      </c>
      <c r="F12" s="20">
        <v>0.998</v>
      </c>
      <c r="G12" s="21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24" t="s">
        <v>192</v>
      </c>
      <c r="B14" s="33"/>
      <c r="C14" s="33"/>
      <c r="D14" s="25"/>
      <c r="E14" s="19">
        <v>452908.02</v>
      </c>
      <c r="F14" s="20">
        <v>0.998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977.51</v>
      </c>
      <c r="F17" s="16">
        <v>2.2000000000000001E-3</v>
      </c>
      <c r="G17" s="16">
        <v>6.0694999999999999E-2</v>
      </c>
    </row>
    <row r="18" spans="1:7" x14ac:dyDescent="0.25">
      <c r="A18" s="17" t="s">
        <v>189</v>
      </c>
      <c r="B18" s="32"/>
      <c r="C18" s="32"/>
      <c r="D18" s="18"/>
      <c r="E18" s="19">
        <v>977.51</v>
      </c>
      <c r="F18" s="20">
        <v>2.2000000000000001E-3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977.51</v>
      </c>
      <c r="F20" s="20">
        <v>2.2000000000000001E-3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0.32509650000000001</v>
      </c>
      <c r="F21" s="60" t="s">
        <v>197</v>
      </c>
      <c r="G21" s="16"/>
    </row>
    <row r="22" spans="1:7" x14ac:dyDescent="0.25">
      <c r="A22" s="13" t="s">
        <v>196</v>
      </c>
      <c r="B22" s="31"/>
      <c r="C22" s="31"/>
      <c r="D22" s="14"/>
      <c r="E22" s="35">
        <v>-91.505096499999993</v>
      </c>
      <c r="F22" s="36">
        <v>-2.0000000000000001E-4</v>
      </c>
      <c r="G22" s="16">
        <v>6.0693999999999998E-2</v>
      </c>
    </row>
    <row r="23" spans="1:7" x14ac:dyDescent="0.25">
      <c r="A23" s="26" t="s">
        <v>198</v>
      </c>
      <c r="B23" s="34"/>
      <c r="C23" s="34"/>
      <c r="D23" s="27"/>
      <c r="E23" s="28">
        <v>453794.35</v>
      </c>
      <c r="F23" s="29">
        <v>1</v>
      </c>
      <c r="G23" s="29"/>
    </row>
    <row r="24" spans="1:7" x14ac:dyDescent="0.25">
      <c r="A24" s="1"/>
      <c r="B24" s="67"/>
      <c r="C24" s="67"/>
      <c r="D24" s="68"/>
      <c r="E24" s="69"/>
      <c r="F24" s="70"/>
      <c r="G24" s="70"/>
    </row>
    <row r="25" spans="1:7" x14ac:dyDescent="0.25">
      <c r="A25" s="74" t="s">
        <v>200</v>
      </c>
      <c r="B25" s="67"/>
      <c r="C25" s="67"/>
      <c r="D25" s="68"/>
      <c r="E25" s="69"/>
      <c r="F25" s="70"/>
      <c r="G25" s="70"/>
    </row>
    <row r="26" spans="1:7" x14ac:dyDescent="0.25">
      <c r="A26" s="1"/>
      <c r="B26" s="67"/>
      <c r="C26" s="67"/>
      <c r="D26" s="68"/>
      <c r="E26" s="69"/>
      <c r="F26" s="70"/>
      <c r="G26" s="70"/>
    </row>
    <row r="27" spans="1:7" x14ac:dyDescent="0.25">
      <c r="A27" t="s">
        <v>202</v>
      </c>
      <c r="C27" s="67"/>
      <c r="D27" s="68"/>
      <c r="E27" s="69"/>
      <c r="F27" s="70"/>
      <c r="G27" s="70"/>
    </row>
    <row r="28" spans="1:7" ht="29.1" customHeight="1" x14ac:dyDescent="0.25">
      <c r="A28" s="61" t="s">
        <v>203</v>
      </c>
      <c r="B28" s="65" t="s">
        <v>1447</v>
      </c>
      <c r="C28" s="67"/>
      <c r="D28" s="68"/>
      <c r="E28" s="69"/>
      <c r="F28" s="70"/>
      <c r="G28" s="70"/>
    </row>
    <row r="29" spans="1:7" ht="29.1" customHeight="1" x14ac:dyDescent="0.25">
      <c r="A29" s="61" t="s">
        <v>205</v>
      </c>
      <c r="B29" s="65" t="s">
        <v>1001</v>
      </c>
      <c r="C29" s="67"/>
      <c r="D29" s="68"/>
      <c r="E29" s="69"/>
      <c r="F29" s="70"/>
      <c r="G29" s="70"/>
    </row>
    <row r="30" spans="1:7" x14ac:dyDescent="0.25">
      <c r="A30" s="61"/>
      <c r="B30" s="61"/>
      <c r="C30" s="67"/>
      <c r="D30" s="68"/>
      <c r="E30" s="69"/>
      <c r="F30" s="70"/>
      <c r="G30" s="70"/>
    </row>
    <row r="31" spans="1:7" x14ac:dyDescent="0.25">
      <c r="A31" s="61" t="s">
        <v>207</v>
      </c>
      <c r="B31" s="62">
        <v>7.5010808033093586</v>
      </c>
      <c r="C31" s="67"/>
      <c r="D31" s="68"/>
      <c r="E31" s="69"/>
      <c r="F31" s="70"/>
      <c r="G31" s="70"/>
    </row>
    <row r="32" spans="1:7" x14ac:dyDescent="0.25">
      <c r="A32" s="61"/>
      <c r="B32" s="61"/>
      <c r="C32" s="67"/>
      <c r="D32" s="68"/>
      <c r="E32" s="69"/>
      <c r="F32" s="70"/>
      <c r="G32" s="70"/>
    </row>
    <row r="33" spans="1:7" x14ac:dyDescent="0.25">
      <c r="A33" s="61" t="s">
        <v>208</v>
      </c>
      <c r="B33" s="63">
        <v>4.0895000000000001</v>
      </c>
      <c r="C33" s="67"/>
      <c r="D33" s="68"/>
      <c r="E33" s="69"/>
      <c r="F33" s="70"/>
      <c r="G33" s="70"/>
    </row>
    <row r="34" spans="1:7" x14ac:dyDescent="0.25">
      <c r="A34" s="61" t="s">
        <v>209</v>
      </c>
      <c r="B34" s="63">
        <v>4.8416845609960193</v>
      </c>
      <c r="C34" s="67"/>
      <c r="D34" s="68"/>
      <c r="E34" s="69"/>
      <c r="F34" s="70"/>
      <c r="G34" s="70"/>
    </row>
    <row r="35" spans="1:7" x14ac:dyDescent="0.25">
      <c r="A35" s="61"/>
      <c r="B35" s="61"/>
      <c r="C35" s="67"/>
      <c r="D35" s="68"/>
      <c r="E35" s="69"/>
      <c r="F35" s="70"/>
      <c r="G35" s="70"/>
    </row>
    <row r="36" spans="1:7" x14ac:dyDescent="0.25">
      <c r="A36" s="61" t="s">
        <v>210</v>
      </c>
      <c r="B36" s="64">
        <v>46112</v>
      </c>
      <c r="C36" s="67"/>
      <c r="D36" s="68"/>
      <c r="E36" s="69"/>
      <c r="F36" s="70"/>
      <c r="G36" s="70"/>
    </row>
    <row r="39" spans="1:7" x14ac:dyDescent="0.25">
      <c r="A39" s="1" t="s">
        <v>211</v>
      </c>
    </row>
    <row r="40" spans="1:7" x14ac:dyDescent="0.25">
      <c r="A40" s="48" t="s">
        <v>212</v>
      </c>
      <c r="B40" s="3" t="s">
        <v>155</v>
      </c>
    </row>
    <row r="41" spans="1:7" x14ac:dyDescent="0.25">
      <c r="A41" t="s">
        <v>213</v>
      </c>
    </row>
    <row r="42" spans="1:7" x14ac:dyDescent="0.25">
      <c r="A42" t="s">
        <v>214</v>
      </c>
      <c r="B42" t="s">
        <v>215</v>
      </c>
      <c r="C42" t="s">
        <v>215</v>
      </c>
    </row>
    <row r="43" spans="1:7" x14ac:dyDescent="0.25">
      <c r="B43" s="49">
        <v>45930</v>
      </c>
      <c r="C43" s="49">
        <v>46112</v>
      </c>
    </row>
    <row r="44" spans="1:7" x14ac:dyDescent="0.25">
      <c r="A44" t="s">
        <v>482</v>
      </c>
      <c r="B44">
        <v>13.710900000000001</v>
      </c>
      <c r="C44">
        <v>13.7667</v>
      </c>
    </row>
    <row r="45" spans="1:7" x14ac:dyDescent="0.25">
      <c r="A45" t="s">
        <v>217</v>
      </c>
      <c r="B45">
        <v>13.710900000000001</v>
      </c>
      <c r="C45">
        <v>13.7667</v>
      </c>
    </row>
    <row r="46" spans="1:7" x14ac:dyDescent="0.25">
      <c r="A46" t="s">
        <v>483</v>
      </c>
      <c r="B46">
        <v>13.710900000000001</v>
      </c>
      <c r="C46">
        <v>13.7667</v>
      </c>
    </row>
    <row r="47" spans="1:7" x14ac:dyDescent="0.25">
      <c r="A47" t="s">
        <v>219</v>
      </c>
      <c r="B47">
        <v>13.710900000000001</v>
      </c>
      <c r="C47">
        <v>13.7667</v>
      </c>
    </row>
    <row r="49" spans="1:4" x14ac:dyDescent="0.25">
      <c r="A49" t="s">
        <v>220</v>
      </c>
      <c r="B49" s="3" t="s">
        <v>155</v>
      </c>
    </row>
    <row r="50" spans="1:4" x14ac:dyDescent="0.25">
      <c r="A50" t="s">
        <v>221</v>
      </c>
      <c r="B50" s="3" t="s">
        <v>155</v>
      </c>
    </row>
    <row r="51" spans="1:4" ht="30" x14ac:dyDescent="0.25">
      <c r="A51" s="48" t="s">
        <v>222</v>
      </c>
      <c r="B51" s="3" t="s">
        <v>155</v>
      </c>
    </row>
    <row r="52" spans="1:4" x14ac:dyDescent="0.25">
      <c r="A52" s="48" t="s">
        <v>223</v>
      </c>
      <c r="B52" s="3" t="s">
        <v>155</v>
      </c>
    </row>
    <row r="53" spans="1:4" x14ac:dyDescent="0.25">
      <c r="A53" t="s">
        <v>224</v>
      </c>
      <c r="B53" s="50">
        <f>B34</f>
        <v>4.8416845609960193</v>
      </c>
    </row>
    <row r="54" spans="1:4" ht="29.1" customHeight="1" x14ac:dyDescent="0.25">
      <c r="A54" s="48" t="s">
        <v>225</v>
      </c>
      <c r="B54" s="3" t="s">
        <v>155</v>
      </c>
    </row>
    <row r="55" spans="1:4" ht="29.1" customHeight="1" x14ac:dyDescent="0.25">
      <c r="A55" s="48" t="s">
        <v>226</v>
      </c>
      <c r="B55" s="3" t="s">
        <v>155</v>
      </c>
    </row>
    <row r="56" spans="1:4" ht="29.1" customHeight="1" x14ac:dyDescent="0.25">
      <c r="A56" s="48" t="s">
        <v>227</v>
      </c>
      <c r="B56" s="3" t="s">
        <v>155</v>
      </c>
    </row>
    <row r="57" spans="1:4" x14ac:dyDescent="0.25">
      <c r="A57" s="48" t="s">
        <v>228</v>
      </c>
      <c r="B57" s="3" t="s">
        <v>155</v>
      </c>
    </row>
    <row r="58" spans="1:4" x14ac:dyDescent="0.25">
      <c r="A58" s="48" t="s">
        <v>229</v>
      </c>
      <c r="B58" s="3" t="s">
        <v>155</v>
      </c>
    </row>
    <row r="60" spans="1:4" ht="69.95" customHeight="1" x14ac:dyDescent="0.25">
      <c r="A60" s="120" t="s">
        <v>230</v>
      </c>
      <c r="B60" s="120" t="s">
        <v>231</v>
      </c>
      <c r="C60" s="120" t="s">
        <v>3</v>
      </c>
      <c r="D60" s="120" t="s">
        <v>4</v>
      </c>
    </row>
    <row r="61" spans="1:4" ht="69.95" customHeight="1" x14ac:dyDescent="0.25">
      <c r="A61" s="120" t="s">
        <v>1447</v>
      </c>
      <c r="B61" s="120"/>
      <c r="C61" s="120" t="s">
        <v>62</v>
      </c>
      <c r="D61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7"/>
  <sheetViews>
    <sheetView showGridLines="0" workbookViewId="0">
      <pane ySplit="6" topLeftCell="A72" activePane="bottomLeft" state="frozen"/>
      <selection activeCell="B70" sqref="B70"/>
      <selection pane="bottomLeft" activeCell="A72" sqref="A72"/>
    </sheetView>
  </sheetViews>
  <sheetFormatPr defaultRowHeight="15" x14ac:dyDescent="0.25"/>
  <cols>
    <col min="1" max="1" width="64" customWidth="1"/>
    <col min="2" max="2" width="22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232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39.950000000000003" customHeight="1" x14ac:dyDescent="0.25">
      <c r="A4" s="124" t="s">
        <v>233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7" t="s">
        <v>156</v>
      </c>
      <c r="B10" s="31"/>
      <c r="C10" s="31"/>
      <c r="D10" s="14"/>
      <c r="E10" s="15"/>
      <c r="F10" s="16"/>
      <c r="G10" s="16"/>
    </row>
    <row r="11" spans="1:8" x14ac:dyDescent="0.25">
      <c r="A11" s="17" t="s">
        <v>234</v>
      </c>
      <c r="B11" s="31"/>
      <c r="C11" s="31"/>
      <c r="D11" s="14"/>
      <c r="E11" s="15"/>
      <c r="F11" s="16"/>
      <c r="G11" s="16"/>
    </row>
    <row r="12" spans="1:8" x14ac:dyDescent="0.25">
      <c r="A12" s="17" t="s">
        <v>189</v>
      </c>
      <c r="B12" s="31"/>
      <c r="C12" s="31"/>
      <c r="D12" s="14"/>
      <c r="E12" s="22" t="s">
        <v>155</v>
      </c>
      <c r="F12" s="23" t="s">
        <v>155</v>
      </c>
      <c r="G12" s="16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17" t="s">
        <v>235</v>
      </c>
      <c r="B14" s="31"/>
      <c r="C14" s="31"/>
      <c r="D14" s="14"/>
      <c r="E14" s="15"/>
      <c r="F14" s="16"/>
      <c r="G14" s="16"/>
    </row>
    <row r="15" spans="1:8" x14ac:dyDescent="0.25">
      <c r="A15" s="13" t="s">
        <v>236</v>
      </c>
      <c r="B15" s="31" t="s">
        <v>237</v>
      </c>
      <c r="C15" s="31" t="s">
        <v>238</v>
      </c>
      <c r="D15" s="14">
        <v>5500000</v>
      </c>
      <c r="E15" s="15">
        <v>5567.2</v>
      </c>
      <c r="F15" s="16">
        <v>0.41139999999999999</v>
      </c>
      <c r="G15" s="16">
        <v>6.5083000000000002E-2</v>
      </c>
    </row>
    <row r="16" spans="1:8" x14ac:dyDescent="0.25">
      <c r="A16" s="13" t="s">
        <v>239</v>
      </c>
      <c r="B16" s="31" t="s">
        <v>240</v>
      </c>
      <c r="C16" s="31" t="s">
        <v>238</v>
      </c>
      <c r="D16" s="14">
        <v>100000</v>
      </c>
      <c r="E16" s="15">
        <v>99.46</v>
      </c>
      <c r="F16" s="16">
        <v>7.4000000000000003E-3</v>
      </c>
      <c r="G16" s="16">
        <v>6.4968999999999999E-2</v>
      </c>
    </row>
    <row r="17" spans="1:7" x14ac:dyDescent="0.25">
      <c r="A17" s="17" t="s">
        <v>189</v>
      </c>
      <c r="B17" s="32"/>
      <c r="C17" s="32"/>
      <c r="D17" s="18"/>
      <c r="E17" s="19">
        <v>5666.66</v>
      </c>
      <c r="F17" s="20">
        <v>0.41880000000000001</v>
      </c>
      <c r="G17" s="21"/>
    </row>
    <row r="18" spans="1:7" x14ac:dyDescent="0.25">
      <c r="A18" s="13"/>
      <c r="B18" s="31"/>
      <c r="C18" s="31"/>
      <c r="D18" s="14"/>
      <c r="E18" s="15"/>
      <c r="F18" s="16"/>
      <c r="G18" s="16"/>
    </row>
    <row r="19" spans="1:7" x14ac:dyDescent="0.25">
      <c r="A19" s="17" t="s">
        <v>241</v>
      </c>
      <c r="B19" s="31"/>
      <c r="C19" s="31"/>
      <c r="D19" s="14"/>
      <c r="E19" s="15"/>
      <c r="F19" s="16"/>
      <c r="G19" s="16"/>
    </row>
    <row r="20" spans="1:7" x14ac:dyDescent="0.25">
      <c r="A20" s="13" t="s">
        <v>242</v>
      </c>
      <c r="B20" s="31" t="s">
        <v>243</v>
      </c>
      <c r="C20" s="31" t="s">
        <v>238</v>
      </c>
      <c r="D20" s="14">
        <v>5000000</v>
      </c>
      <c r="E20" s="15">
        <v>5191.26</v>
      </c>
      <c r="F20" s="16">
        <v>0.38369999999999999</v>
      </c>
      <c r="G20" s="16">
        <v>6.8173999999999998E-2</v>
      </c>
    </row>
    <row r="21" spans="1:7" x14ac:dyDescent="0.25">
      <c r="A21" s="13" t="s">
        <v>244</v>
      </c>
      <c r="B21" s="31" t="s">
        <v>245</v>
      </c>
      <c r="C21" s="31" t="s">
        <v>238</v>
      </c>
      <c r="D21" s="14">
        <v>1500000</v>
      </c>
      <c r="E21" s="15">
        <v>1542.41</v>
      </c>
      <c r="F21" s="16">
        <v>0.114</v>
      </c>
      <c r="G21" s="16">
        <v>6.7941000000000001E-2</v>
      </c>
    </row>
    <row r="22" spans="1:7" x14ac:dyDescent="0.25">
      <c r="A22" s="13" t="s">
        <v>246</v>
      </c>
      <c r="B22" s="31" t="s">
        <v>247</v>
      </c>
      <c r="C22" s="31" t="s">
        <v>238</v>
      </c>
      <c r="D22" s="14">
        <v>500000</v>
      </c>
      <c r="E22" s="15">
        <v>523.14</v>
      </c>
      <c r="F22" s="16">
        <v>3.8699999999999998E-2</v>
      </c>
      <c r="G22" s="16">
        <v>6.8173999999999998E-2</v>
      </c>
    </row>
    <row r="23" spans="1:7" x14ac:dyDescent="0.25">
      <c r="A23" s="17" t="s">
        <v>189</v>
      </c>
      <c r="B23" s="32"/>
      <c r="C23" s="32"/>
      <c r="D23" s="18"/>
      <c r="E23" s="19">
        <v>7256.81</v>
      </c>
      <c r="F23" s="20">
        <v>0.53639999999999999</v>
      </c>
      <c r="G23" s="21"/>
    </row>
    <row r="24" spans="1:7" x14ac:dyDescent="0.25">
      <c r="A24" s="13"/>
      <c r="B24" s="31"/>
      <c r="C24" s="31"/>
      <c r="D24" s="14"/>
      <c r="E24" s="15"/>
      <c r="F24" s="16"/>
      <c r="G24" s="16"/>
    </row>
    <row r="25" spans="1:7" x14ac:dyDescent="0.25">
      <c r="A25" s="13"/>
      <c r="B25" s="31"/>
      <c r="C25" s="31"/>
      <c r="D25" s="14"/>
      <c r="E25" s="15"/>
      <c r="F25" s="16"/>
      <c r="G25" s="16"/>
    </row>
    <row r="26" spans="1:7" x14ac:dyDescent="0.25">
      <c r="A26" s="17" t="s">
        <v>190</v>
      </c>
      <c r="B26" s="31"/>
      <c r="C26" s="31"/>
      <c r="D26" s="14"/>
      <c r="E26" s="15"/>
      <c r="F26" s="16"/>
      <c r="G26" s="16"/>
    </row>
    <row r="27" spans="1:7" x14ac:dyDescent="0.25">
      <c r="A27" s="17" t="s">
        <v>189</v>
      </c>
      <c r="B27" s="31"/>
      <c r="C27" s="31"/>
      <c r="D27" s="14"/>
      <c r="E27" s="22" t="s">
        <v>155</v>
      </c>
      <c r="F27" s="23" t="s">
        <v>155</v>
      </c>
      <c r="G27" s="16"/>
    </row>
    <row r="28" spans="1:7" x14ac:dyDescent="0.25">
      <c r="A28" s="13"/>
      <c r="B28" s="31"/>
      <c r="C28" s="31"/>
      <c r="D28" s="14"/>
      <c r="E28" s="15"/>
      <c r="F28" s="16"/>
      <c r="G28" s="16"/>
    </row>
    <row r="29" spans="1:7" x14ac:dyDescent="0.25">
      <c r="A29" s="17" t="s">
        <v>191</v>
      </c>
      <c r="B29" s="31"/>
      <c r="C29" s="31"/>
      <c r="D29" s="14"/>
      <c r="E29" s="15"/>
      <c r="F29" s="16"/>
      <c r="G29" s="16"/>
    </row>
    <row r="30" spans="1:7" x14ac:dyDescent="0.25">
      <c r="A30" s="17" t="s">
        <v>189</v>
      </c>
      <c r="B30" s="31"/>
      <c r="C30" s="31"/>
      <c r="D30" s="14"/>
      <c r="E30" s="22" t="s">
        <v>155</v>
      </c>
      <c r="F30" s="23" t="s">
        <v>155</v>
      </c>
      <c r="G30" s="16"/>
    </row>
    <row r="31" spans="1:7" x14ac:dyDescent="0.25">
      <c r="A31" s="13"/>
      <c r="B31" s="31"/>
      <c r="C31" s="31"/>
      <c r="D31" s="14"/>
      <c r="E31" s="15"/>
      <c r="F31" s="16"/>
      <c r="G31" s="16"/>
    </row>
    <row r="32" spans="1:7" x14ac:dyDescent="0.25">
      <c r="A32" s="24" t="s">
        <v>192</v>
      </c>
      <c r="B32" s="33"/>
      <c r="C32" s="33"/>
      <c r="D32" s="25"/>
      <c r="E32" s="19">
        <v>12923.47</v>
      </c>
      <c r="F32" s="20">
        <v>0.95520000000000005</v>
      </c>
      <c r="G32" s="21"/>
    </row>
    <row r="33" spans="1:7" x14ac:dyDescent="0.25">
      <c r="A33" s="13"/>
      <c r="B33" s="31"/>
      <c r="C33" s="31"/>
      <c r="D33" s="14"/>
      <c r="E33" s="15"/>
      <c r="F33" s="16"/>
      <c r="G33" s="16"/>
    </row>
    <row r="34" spans="1:7" x14ac:dyDescent="0.25">
      <c r="A34" s="13"/>
      <c r="B34" s="31"/>
      <c r="C34" s="31"/>
      <c r="D34" s="14"/>
      <c r="E34" s="15"/>
      <c r="F34" s="16"/>
      <c r="G34" s="16"/>
    </row>
    <row r="35" spans="1:7" x14ac:dyDescent="0.25">
      <c r="A35" s="17" t="s">
        <v>193</v>
      </c>
      <c r="B35" s="31"/>
      <c r="C35" s="31"/>
      <c r="D35" s="14"/>
      <c r="E35" s="15"/>
      <c r="F35" s="16"/>
      <c r="G35" s="16"/>
    </row>
    <row r="36" spans="1:7" x14ac:dyDescent="0.25">
      <c r="A36" s="13" t="s">
        <v>194</v>
      </c>
      <c r="B36" s="31"/>
      <c r="C36" s="31"/>
      <c r="D36" s="14"/>
      <c r="E36" s="15">
        <v>329.84</v>
      </c>
      <c r="F36" s="16">
        <v>2.4400000000000002E-2</v>
      </c>
      <c r="G36" s="16">
        <v>6.0694999999999999E-2</v>
      </c>
    </row>
    <row r="37" spans="1:7" x14ac:dyDescent="0.25">
      <c r="A37" s="17" t="s">
        <v>189</v>
      </c>
      <c r="B37" s="32"/>
      <c r="C37" s="32"/>
      <c r="D37" s="18"/>
      <c r="E37" s="19">
        <v>329.84</v>
      </c>
      <c r="F37" s="20">
        <v>2.4400000000000002E-2</v>
      </c>
      <c r="G37" s="21"/>
    </row>
    <row r="38" spans="1:7" x14ac:dyDescent="0.25">
      <c r="A38" s="13"/>
      <c r="B38" s="31"/>
      <c r="C38" s="31"/>
      <c r="D38" s="14"/>
      <c r="E38" s="15"/>
      <c r="F38" s="16"/>
      <c r="G38" s="16"/>
    </row>
    <row r="39" spans="1:7" x14ac:dyDescent="0.25">
      <c r="A39" s="24" t="s">
        <v>192</v>
      </c>
      <c r="B39" s="33"/>
      <c r="C39" s="33"/>
      <c r="D39" s="25"/>
      <c r="E39" s="19">
        <v>329.84</v>
      </c>
      <c r="F39" s="20">
        <v>2.4400000000000002E-2</v>
      </c>
      <c r="G39" s="21"/>
    </row>
    <row r="40" spans="1:7" x14ac:dyDescent="0.25">
      <c r="A40" s="13" t="s">
        <v>195</v>
      </c>
      <c r="B40" s="31"/>
      <c r="C40" s="31"/>
      <c r="D40" s="14"/>
      <c r="E40" s="15">
        <v>284.14041730000002</v>
      </c>
      <c r="F40" s="16">
        <v>2.0997999999999999E-2</v>
      </c>
      <c r="G40" s="16"/>
    </row>
    <row r="41" spans="1:7" x14ac:dyDescent="0.25">
      <c r="A41" s="13" t="s">
        <v>196</v>
      </c>
      <c r="B41" s="31"/>
      <c r="C41" s="31"/>
      <c r="D41" s="14"/>
      <c r="E41" s="35">
        <v>-6.2904172999999997</v>
      </c>
      <c r="F41" s="36">
        <v>-5.9800000000000001E-4</v>
      </c>
      <c r="G41" s="16">
        <v>6.0694999999999999E-2</v>
      </c>
    </row>
    <row r="42" spans="1:7" x14ac:dyDescent="0.25">
      <c r="A42" s="26" t="s">
        <v>198</v>
      </c>
      <c r="B42" s="34"/>
      <c r="C42" s="34"/>
      <c r="D42" s="27"/>
      <c r="E42" s="28">
        <v>13531.16</v>
      </c>
      <c r="F42" s="29">
        <v>1</v>
      </c>
      <c r="G42" s="29"/>
    </row>
    <row r="44" spans="1:7" x14ac:dyDescent="0.25">
      <c r="A44" s="1" t="s">
        <v>248</v>
      </c>
    </row>
    <row r="45" spans="1:7" x14ac:dyDescent="0.25">
      <c r="A45" s="1"/>
    </row>
    <row r="46" spans="1:7" x14ac:dyDescent="0.25">
      <c r="A46" t="s">
        <v>202</v>
      </c>
    </row>
    <row r="47" spans="1:7" ht="57.95" customHeight="1" x14ac:dyDescent="0.25">
      <c r="A47" s="61" t="s">
        <v>203</v>
      </c>
      <c r="B47" s="65" t="s">
        <v>249</v>
      </c>
    </row>
    <row r="48" spans="1:7" ht="43.5" customHeight="1" x14ac:dyDescent="0.25">
      <c r="A48" s="61" t="s">
        <v>205</v>
      </c>
      <c r="B48" s="65" t="s">
        <v>250</v>
      </c>
    </row>
    <row r="49" spans="1:3" x14ac:dyDescent="0.25">
      <c r="A49" s="61"/>
      <c r="B49" s="61"/>
    </row>
    <row r="50" spans="1:3" x14ac:dyDescent="0.25">
      <c r="A50" s="61" t="s">
        <v>207</v>
      </c>
      <c r="B50" s="62">
        <v>6.6628943191274344</v>
      </c>
    </row>
    <row r="51" spans="1:3" x14ac:dyDescent="0.25">
      <c r="A51" s="61"/>
      <c r="B51" s="61"/>
    </row>
    <row r="52" spans="1:3" x14ac:dyDescent="0.25">
      <c r="A52" s="61" t="s">
        <v>208</v>
      </c>
      <c r="B52" s="63">
        <v>1.9708000000000001</v>
      </c>
    </row>
    <row r="53" spans="1:3" x14ac:dyDescent="0.25">
      <c r="A53" s="61" t="s">
        <v>209</v>
      </c>
      <c r="B53" s="63">
        <v>2.1469898472721449</v>
      </c>
    </row>
    <row r="54" spans="1:3" x14ac:dyDescent="0.25">
      <c r="A54" s="61"/>
      <c r="B54" s="61"/>
    </row>
    <row r="55" spans="1:3" x14ac:dyDescent="0.25">
      <c r="A55" s="61" t="s">
        <v>210</v>
      </c>
      <c r="B55" s="64">
        <v>46112</v>
      </c>
    </row>
    <row r="57" spans="1:3" x14ac:dyDescent="0.25">
      <c r="A57" s="1" t="s">
        <v>211</v>
      </c>
    </row>
    <row r="58" spans="1:3" x14ac:dyDescent="0.25">
      <c r="A58" s="48" t="s">
        <v>212</v>
      </c>
      <c r="B58" s="3" t="s">
        <v>155</v>
      </c>
    </row>
    <row r="59" spans="1:3" x14ac:dyDescent="0.25">
      <c r="A59" t="s">
        <v>213</v>
      </c>
    </row>
    <row r="60" spans="1:3" x14ac:dyDescent="0.25">
      <c r="A60" t="s">
        <v>214</v>
      </c>
      <c r="B60" t="s">
        <v>215</v>
      </c>
      <c r="C60" t="s">
        <v>215</v>
      </c>
    </row>
    <row r="61" spans="1:3" x14ac:dyDescent="0.25">
      <c r="B61" s="49">
        <v>45930</v>
      </c>
      <c r="C61" s="49">
        <v>46112</v>
      </c>
    </row>
    <row r="62" spans="1:3" x14ac:dyDescent="0.25">
      <c r="A62" t="s">
        <v>216</v>
      </c>
      <c r="B62">
        <v>12.636100000000001</v>
      </c>
      <c r="C62">
        <v>12.9381</v>
      </c>
    </row>
    <row r="63" spans="1:3" x14ac:dyDescent="0.25">
      <c r="A63" t="s">
        <v>217</v>
      </c>
      <c r="B63">
        <v>12.6364</v>
      </c>
      <c r="C63">
        <v>12.9383</v>
      </c>
    </row>
    <row r="64" spans="1:3" x14ac:dyDescent="0.25">
      <c r="A64" t="s">
        <v>218</v>
      </c>
      <c r="B64">
        <v>12.541</v>
      </c>
      <c r="C64">
        <v>12.824</v>
      </c>
    </row>
    <row r="65" spans="1:3" x14ac:dyDescent="0.25">
      <c r="A65" t="s">
        <v>219</v>
      </c>
      <c r="B65">
        <v>12.541</v>
      </c>
      <c r="C65">
        <v>12.824</v>
      </c>
    </row>
    <row r="67" spans="1:3" x14ac:dyDescent="0.25">
      <c r="A67" t="s">
        <v>220</v>
      </c>
      <c r="B67" s="3" t="s">
        <v>155</v>
      </c>
    </row>
    <row r="68" spans="1:3" x14ac:dyDescent="0.25">
      <c r="A68" t="s">
        <v>221</v>
      </c>
      <c r="B68" s="3" t="s">
        <v>155</v>
      </c>
    </row>
    <row r="69" spans="1:3" ht="30" x14ac:dyDescent="0.25">
      <c r="A69" s="48" t="s">
        <v>222</v>
      </c>
      <c r="B69" s="3" t="s">
        <v>155</v>
      </c>
    </row>
    <row r="70" spans="1:3" x14ac:dyDescent="0.25">
      <c r="A70" s="48" t="s">
        <v>223</v>
      </c>
      <c r="B70" s="3" t="s">
        <v>155</v>
      </c>
    </row>
    <row r="71" spans="1:3" x14ac:dyDescent="0.25">
      <c r="A71" t="s">
        <v>224</v>
      </c>
      <c r="B71" s="50">
        <f>B53</f>
        <v>2.1469898472721449</v>
      </c>
    </row>
    <row r="72" spans="1:3" ht="29.1" customHeight="1" x14ac:dyDescent="0.25">
      <c r="A72" s="48" t="s">
        <v>225</v>
      </c>
      <c r="B72" s="3" t="s">
        <v>155</v>
      </c>
    </row>
    <row r="73" spans="1:3" ht="29.1" customHeight="1" x14ac:dyDescent="0.25">
      <c r="A73" s="48" t="s">
        <v>226</v>
      </c>
      <c r="B73" s="3" t="s">
        <v>155</v>
      </c>
    </row>
    <row r="74" spans="1:3" ht="29.1" customHeight="1" x14ac:dyDescent="0.25">
      <c r="A74" s="48" t="s">
        <v>227</v>
      </c>
      <c r="B74" s="3" t="s">
        <v>155</v>
      </c>
    </row>
    <row r="75" spans="1:3" x14ac:dyDescent="0.25">
      <c r="A75" s="48" t="s">
        <v>228</v>
      </c>
      <c r="B75" s="3" t="s">
        <v>155</v>
      </c>
    </row>
    <row r="76" spans="1:3" x14ac:dyDescent="0.25">
      <c r="A76" s="48" t="s">
        <v>229</v>
      </c>
      <c r="B76" s="3" t="s">
        <v>155</v>
      </c>
    </row>
    <row r="84" spans="1:4" x14ac:dyDescent="0.25">
      <c r="A84" s="89"/>
    </row>
    <row r="86" spans="1:4" ht="69.95" customHeight="1" x14ac:dyDescent="0.25">
      <c r="A86" s="120" t="s">
        <v>230</v>
      </c>
      <c r="B86" s="120" t="s">
        <v>231</v>
      </c>
      <c r="C86" s="120" t="s">
        <v>3</v>
      </c>
      <c r="D86" s="120" t="s">
        <v>4</v>
      </c>
    </row>
    <row r="87" spans="1:4" ht="69.95" customHeight="1" x14ac:dyDescent="0.25">
      <c r="A87" s="120" t="s">
        <v>251</v>
      </c>
      <c r="B87" s="120"/>
      <c r="C87" s="120" t="s">
        <v>11</v>
      </c>
      <c r="D87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04"/>
  <sheetViews>
    <sheetView showGridLines="0" workbookViewId="0">
      <pane ySplit="6" topLeftCell="A76" activePane="bottomLeft" state="frozen"/>
      <selection activeCell="B70" sqref="B70"/>
      <selection pane="bottomLeft" activeCell="A97" sqref="A97"/>
    </sheetView>
  </sheetViews>
  <sheetFormatPr defaultRowHeight="15" x14ac:dyDescent="0.25"/>
  <cols>
    <col min="1" max="1" width="63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1448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38.1" customHeight="1" x14ac:dyDescent="0.25">
      <c r="A4" s="124" t="s">
        <v>1449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156</v>
      </c>
      <c r="B11" s="31"/>
      <c r="C11" s="31"/>
      <c r="D11" s="14"/>
      <c r="E11" s="15"/>
      <c r="F11" s="16"/>
      <c r="G11" s="16"/>
    </row>
    <row r="12" spans="1:8" x14ac:dyDescent="0.25">
      <c r="A12" s="17" t="s">
        <v>157</v>
      </c>
      <c r="B12" s="31"/>
      <c r="C12" s="31"/>
      <c r="D12" s="14"/>
      <c r="E12" s="15"/>
      <c r="F12" s="16"/>
      <c r="G12" s="16"/>
    </row>
    <row r="13" spans="1:8" x14ac:dyDescent="0.25">
      <c r="A13" s="13" t="s">
        <v>1450</v>
      </c>
      <c r="B13" s="31" t="s">
        <v>1451</v>
      </c>
      <c r="C13" s="31" t="s">
        <v>163</v>
      </c>
      <c r="D13" s="14">
        <v>21000000</v>
      </c>
      <c r="E13" s="15">
        <v>20800.71</v>
      </c>
      <c r="F13" s="16">
        <v>9.3700000000000006E-2</v>
      </c>
      <c r="G13" s="16">
        <v>7.2300000000000003E-2</v>
      </c>
    </row>
    <row r="14" spans="1:8" x14ac:dyDescent="0.25">
      <c r="A14" s="13" t="s">
        <v>1452</v>
      </c>
      <c r="B14" s="31" t="s">
        <v>1453</v>
      </c>
      <c r="C14" s="31" t="s">
        <v>163</v>
      </c>
      <c r="D14" s="14">
        <v>19500000</v>
      </c>
      <c r="E14" s="15">
        <v>19571.64</v>
      </c>
      <c r="F14" s="16">
        <v>8.8200000000000001E-2</v>
      </c>
      <c r="G14" s="16">
        <v>7.4149000000000007E-2</v>
      </c>
    </row>
    <row r="15" spans="1:8" x14ac:dyDescent="0.25">
      <c r="A15" s="13" t="s">
        <v>1454</v>
      </c>
      <c r="B15" s="31" t="s">
        <v>1455</v>
      </c>
      <c r="C15" s="31" t="s">
        <v>163</v>
      </c>
      <c r="D15" s="14">
        <v>15000000</v>
      </c>
      <c r="E15" s="15">
        <v>15048.8</v>
      </c>
      <c r="F15" s="16">
        <v>6.7799999999999999E-2</v>
      </c>
      <c r="G15" s="16">
        <v>7.5287999999999994E-2</v>
      </c>
    </row>
    <row r="16" spans="1:8" x14ac:dyDescent="0.25">
      <c r="A16" s="13" t="s">
        <v>1456</v>
      </c>
      <c r="B16" s="31" t="s">
        <v>1457</v>
      </c>
      <c r="C16" s="31" t="s">
        <v>163</v>
      </c>
      <c r="D16" s="14">
        <v>11000000</v>
      </c>
      <c r="E16" s="15">
        <v>11048.06</v>
      </c>
      <c r="F16" s="16">
        <v>4.9799999999999997E-2</v>
      </c>
      <c r="G16" s="16">
        <v>7.3550000000000004E-2</v>
      </c>
    </row>
    <row r="17" spans="1:7" x14ac:dyDescent="0.25">
      <c r="A17" s="13" t="s">
        <v>1458</v>
      </c>
      <c r="B17" s="31" t="s">
        <v>1459</v>
      </c>
      <c r="C17" s="31" t="s">
        <v>163</v>
      </c>
      <c r="D17" s="14">
        <v>10500000</v>
      </c>
      <c r="E17" s="15">
        <v>10527.55</v>
      </c>
      <c r="F17" s="16">
        <v>4.7399999999999998E-2</v>
      </c>
      <c r="G17" s="16">
        <v>7.5162000000000007E-2</v>
      </c>
    </row>
    <row r="18" spans="1:7" x14ac:dyDescent="0.25">
      <c r="A18" s="13" t="s">
        <v>1460</v>
      </c>
      <c r="B18" s="31" t="s">
        <v>1461</v>
      </c>
      <c r="C18" s="31" t="s">
        <v>160</v>
      </c>
      <c r="D18" s="14">
        <v>10000000</v>
      </c>
      <c r="E18" s="15">
        <v>10022.040000000001</v>
      </c>
      <c r="F18" s="16">
        <v>4.5199999999999997E-2</v>
      </c>
      <c r="G18" s="16">
        <v>7.5249999999999997E-2</v>
      </c>
    </row>
    <row r="19" spans="1:7" x14ac:dyDescent="0.25">
      <c r="A19" s="13" t="s">
        <v>1462</v>
      </c>
      <c r="B19" s="31" t="s">
        <v>1463</v>
      </c>
      <c r="C19" s="31" t="s">
        <v>163</v>
      </c>
      <c r="D19" s="14">
        <v>9200000</v>
      </c>
      <c r="E19" s="15">
        <v>9239.9500000000007</v>
      </c>
      <c r="F19" s="16">
        <v>4.1599999999999998E-2</v>
      </c>
      <c r="G19" s="16">
        <v>7.4550000000000005E-2</v>
      </c>
    </row>
    <row r="20" spans="1:7" x14ac:dyDescent="0.25">
      <c r="A20" s="13" t="s">
        <v>1464</v>
      </c>
      <c r="B20" s="31" t="s">
        <v>1465</v>
      </c>
      <c r="C20" s="31" t="s">
        <v>163</v>
      </c>
      <c r="D20" s="14">
        <v>3000000</v>
      </c>
      <c r="E20" s="15">
        <v>2995.59</v>
      </c>
      <c r="F20" s="16">
        <v>1.35E-2</v>
      </c>
      <c r="G20" s="16">
        <v>7.3499999999999996E-2</v>
      </c>
    </row>
    <row r="21" spans="1:7" x14ac:dyDescent="0.25">
      <c r="A21" s="13" t="s">
        <v>1466</v>
      </c>
      <c r="B21" s="31" t="s">
        <v>1467</v>
      </c>
      <c r="C21" s="31" t="s">
        <v>170</v>
      </c>
      <c r="D21" s="14">
        <v>3000000</v>
      </c>
      <c r="E21" s="15">
        <v>2994.7</v>
      </c>
      <c r="F21" s="16">
        <v>1.35E-2</v>
      </c>
      <c r="G21" s="16">
        <v>7.2775000000000006E-2</v>
      </c>
    </row>
    <row r="22" spans="1:7" x14ac:dyDescent="0.25">
      <c r="A22" s="13" t="s">
        <v>1468</v>
      </c>
      <c r="B22" s="31" t="s">
        <v>1469</v>
      </c>
      <c r="C22" s="31" t="s">
        <v>163</v>
      </c>
      <c r="D22" s="14">
        <v>2700000</v>
      </c>
      <c r="E22" s="15">
        <v>2723.53</v>
      </c>
      <c r="F22" s="16">
        <v>1.23E-2</v>
      </c>
      <c r="G22" s="16">
        <v>7.3306999999999997E-2</v>
      </c>
    </row>
    <row r="23" spans="1:7" x14ac:dyDescent="0.25">
      <c r="A23" s="13" t="s">
        <v>1470</v>
      </c>
      <c r="B23" s="31" t="s">
        <v>1471</v>
      </c>
      <c r="C23" s="31" t="s">
        <v>163</v>
      </c>
      <c r="D23" s="14">
        <v>2500000</v>
      </c>
      <c r="E23" s="15">
        <v>2514.39</v>
      </c>
      <c r="F23" s="16">
        <v>1.1299999999999999E-2</v>
      </c>
      <c r="G23" s="16">
        <v>7.4649999999999994E-2</v>
      </c>
    </row>
    <row r="24" spans="1:7" x14ac:dyDescent="0.25">
      <c r="A24" s="13" t="s">
        <v>1472</v>
      </c>
      <c r="B24" s="31" t="s">
        <v>1473</v>
      </c>
      <c r="C24" s="31" t="s">
        <v>160</v>
      </c>
      <c r="D24" s="14">
        <v>2500000</v>
      </c>
      <c r="E24" s="15">
        <v>2474.79</v>
      </c>
      <c r="F24" s="16">
        <v>1.12E-2</v>
      </c>
      <c r="G24" s="16">
        <v>7.4550000000000005E-2</v>
      </c>
    </row>
    <row r="25" spans="1:7" x14ac:dyDescent="0.25">
      <c r="A25" s="13" t="s">
        <v>1474</v>
      </c>
      <c r="B25" s="31" t="s">
        <v>1475</v>
      </c>
      <c r="C25" s="31" t="s">
        <v>160</v>
      </c>
      <c r="D25" s="14">
        <v>2060000</v>
      </c>
      <c r="E25" s="15">
        <v>2093.4499999999998</v>
      </c>
      <c r="F25" s="16">
        <v>9.4000000000000004E-3</v>
      </c>
      <c r="G25" s="16">
        <v>7.3550000000000004E-2</v>
      </c>
    </row>
    <row r="26" spans="1:7" x14ac:dyDescent="0.25">
      <c r="A26" s="13" t="s">
        <v>1476</v>
      </c>
      <c r="B26" s="31" t="s">
        <v>1477</v>
      </c>
      <c r="C26" s="31" t="s">
        <v>160</v>
      </c>
      <c r="D26" s="14">
        <v>2000000</v>
      </c>
      <c r="E26" s="15">
        <v>1999.49</v>
      </c>
      <c r="F26" s="16">
        <v>8.9999999999999993E-3</v>
      </c>
      <c r="G26" s="16">
        <v>7.2875999999999996E-2</v>
      </c>
    </row>
    <row r="27" spans="1:7" x14ac:dyDescent="0.25">
      <c r="A27" s="13" t="s">
        <v>1478</v>
      </c>
      <c r="B27" s="31" t="s">
        <v>1479</v>
      </c>
      <c r="C27" s="31" t="s">
        <v>163</v>
      </c>
      <c r="D27" s="14">
        <v>500000</v>
      </c>
      <c r="E27" s="15">
        <v>505.87</v>
      </c>
      <c r="F27" s="16">
        <v>2.3E-3</v>
      </c>
      <c r="G27" s="16">
        <v>7.3599999999999999E-2</v>
      </c>
    </row>
    <row r="28" spans="1:7" x14ac:dyDescent="0.25">
      <c r="A28" s="13" t="s">
        <v>1480</v>
      </c>
      <c r="B28" s="31" t="s">
        <v>1481</v>
      </c>
      <c r="C28" s="31" t="s">
        <v>163</v>
      </c>
      <c r="D28" s="14">
        <v>500000</v>
      </c>
      <c r="E28" s="15">
        <v>494.75</v>
      </c>
      <c r="F28" s="16">
        <v>2.2000000000000001E-3</v>
      </c>
      <c r="G28" s="16">
        <v>7.2849999999999998E-2</v>
      </c>
    </row>
    <row r="29" spans="1:7" x14ac:dyDescent="0.25">
      <c r="A29" s="17" t="s">
        <v>189</v>
      </c>
      <c r="B29" s="32"/>
      <c r="C29" s="32"/>
      <c r="D29" s="18"/>
      <c r="E29" s="19">
        <v>115055.31</v>
      </c>
      <c r="F29" s="20">
        <v>0.51839999999999997</v>
      </c>
      <c r="G29" s="21"/>
    </row>
    <row r="30" spans="1:7" x14ac:dyDescent="0.25">
      <c r="A30" s="17" t="s">
        <v>241</v>
      </c>
      <c r="B30" s="31"/>
      <c r="C30" s="31"/>
      <c r="D30" s="14"/>
      <c r="E30" s="15"/>
      <c r="F30" s="16"/>
      <c r="G30" s="16"/>
    </row>
    <row r="31" spans="1:7" x14ac:dyDescent="0.25">
      <c r="A31" s="13" t="s">
        <v>1482</v>
      </c>
      <c r="B31" s="31" t="s">
        <v>1483</v>
      </c>
      <c r="C31" s="31" t="s">
        <v>238</v>
      </c>
      <c r="D31" s="14">
        <v>22000000</v>
      </c>
      <c r="E31" s="15">
        <v>22129.4</v>
      </c>
      <c r="F31" s="16">
        <v>9.9699999999999997E-2</v>
      </c>
      <c r="G31" s="16">
        <v>6.0524000000000001E-2</v>
      </c>
    </row>
    <row r="32" spans="1:7" x14ac:dyDescent="0.25">
      <c r="A32" s="13" t="s">
        <v>1484</v>
      </c>
      <c r="B32" s="31" t="s">
        <v>1485</v>
      </c>
      <c r="C32" s="31" t="s">
        <v>238</v>
      </c>
      <c r="D32" s="14">
        <v>10500000</v>
      </c>
      <c r="E32" s="15">
        <v>10659.96</v>
      </c>
      <c r="F32" s="16">
        <v>4.8000000000000001E-2</v>
      </c>
      <c r="G32" s="16">
        <v>6.1287000000000001E-2</v>
      </c>
    </row>
    <row r="33" spans="1:7" x14ac:dyDescent="0.25">
      <c r="A33" s="13" t="s">
        <v>1486</v>
      </c>
      <c r="B33" s="31" t="s">
        <v>1487</v>
      </c>
      <c r="C33" s="31" t="s">
        <v>238</v>
      </c>
      <c r="D33" s="14">
        <v>9000000</v>
      </c>
      <c r="E33" s="15">
        <v>9155.0400000000009</v>
      </c>
      <c r="F33" s="16">
        <v>4.1300000000000003E-2</v>
      </c>
      <c r="G33" s="16">
        <v>6.0625999999999999E-2</v>
      </c>
    </row>
    <row r="34" spans="1:7" x14ac:dyDescent="0.25">
      <c r="A34" s="13" t="s">
        <v>1488</v>
      </c>
      <c r="B34" s="31" t="s">
        <v>1489</v>
      </c>
      <c r="C34" s="31" t="s">
        <v>238</v>
      </c>
      <c r="D34" s="14">
        <v>7500000</v>
      </c>
      <c r="E34" s="15">
        <v>7645.73</v>
      </c>
      <c r="F34" s="16">
        <v>3.4500000000000003E-2</v>
      </c>
      <c r="G34" s="16">
        <v>6.4091999999999996E-2</v>
      </c>
    </row>
    <row r="35" spans="1:7" x14ac:dyDescent="0.25">
      <c r="A35" s="13" t="s">
        <v>1490</v>
      </c>
      <c r="B35" s="31" t="s">
        <v>1491</v>
      </c>
      <c r="C35" s="31" t="s">
        <v>238</v>
      </c>
      <c r="D35" s="14">
        <v>7500000</v>
      </c>
      <c r="E35" s="15">
        <v>7616.57</v>
      </c>
      <c r="F35" s="16">
        <v>3.4299999999999997E-2</v>
      </c>
      <c r="G35" s="16">
        <v>6.0625999999999999E-2</v>
      </c>
    </row>
    <row r="36" spans="1:7" x14ac:dyDescent="0.25">
      <c r="A36" s="13" t="s">
        <v>1492</v>
      </c>
      <c r="B36" s="31" t="s">
        <v>1493</v>
      </c>
      <c r="C36" s="31" t="s">
        <v>238</v>
      </c>
      <c r="D36" s="14">
        <v>6500000</v>
      </c>
      <c r="E36" s="15">
        <v>6610.12</v>
      </c>
      <c r="F36" s="16">
        <v>2.98E-2</v>
      </c>
      <c r="G36" s="16">
        <v>6.1552999999999997E-2</v>
      </c>
    </row>
    <row r="37" spans="1:7" x14ac:dyDescent="0.25">
      <c r="A37" s="13" t="s">
        <v>1494</v>
      </c>
      <c r="B37" s="31" t="s">
        <v>1495</v>
      </c>
      <c r="C37" s="31" t="s">
        <v>238</v>
      </c>
      <c r="D37" s="14">
        <v>6000000</v>
      </c>
      <c r="E37" s="15">
        <v>6090.03</v>
      </c>
      <c r="F37" s="16">
        <v>2.7400000000000001E-2</v>
      </c>
      <c r="G37" s="16">
        <v>6.1552000000000003E-2</v>
      </c>
    </row>
    <row r="38" spans="1:7" x14ac:dyDescent="0.25">
      <c r="A38" s="13" t="s">
        <v>1496</v>
      </c>
      <c r="B38" s="31" t="s">
        <v>1497</v>
      </c>
      <c r="C38" s="31" t="s">
        <v>238</v>
      </c>
      <c r="D38" s="14">
        <v>5000000</v>
      </c>
      <c r="E38" s="15">
        <v>5077.28</v>
      </c>
      <c r="F38" s="16">
        <v>2.29E-2</v>
      </c>
      <c r="G38" s="16">
        <v>6.0625999999999999E-2</v>
      </c>
    </row>
    <row r="39" spans="1:7" x14ac:dyDescent="0.25">
      <c r="A39" s="13" t="s">
        <v>1498</v>
      </c>
      <c r="B39" s="31" t="s">
        <v>1499</v>
      </c>
      <c r="C39" s="31" t="s">
        <v>238</v>
      </c>
      <c r="D39" s="14">
        <v>5000000</v>
      </c>
      <c r="E39" s="15">
        <v>5076.67</v>
      </c>
      <c r="F39" s="16">
        <v>2.29E-2</v>
      </c>
      <c r="G39" s="16">
        <v>6.1185000000000003E-2</v>
      </c>
    </row>
    <row r="40" spans="1:7" x14ac:dyDescent="0.25">
      <c r="A40" s="13" t="s">
        <v>1500</v>
      </c>
      <c r="B40" s="31" t="s">
        <v>1501</v>
      </c>
      <c r="C40" s="31" t="s">
        <v>238</v>
      </c>
      <c r="D40" s="14">
        <v>4500000</v>
      </c>
      <c r="E40" s="15">
        <v>4561.6000000000004</v>
      </c>
      <c r="F40" s="16">
        <v>2.06E-2</v>
      </c>
      <c r="G40" s="16">
        <v>6.0523E-2</v>
      </c>
    </row>
    <row r="41" spans="1:7" x14ac:dyDescent="0.25">
      <c r="A41" s="13" t="s">
        <v>1502</v>
      </c>
      <c r="B41" s="31" t="s">
        <v>1503</v>
      </c>
      <c r="C41" s="31" t="s">
        <v>238</v>
      </c>
      <c r="D41" s="14">
        <v>4500000</v>
      </c>
      <c r="E41" s="15">
        <v>4558.3999999999996</v>
      </c>
      <c r="F41" s="16">
        <v>2.0500000000000001E-2</v>
      </c>
      <c r="G41" s="16">
        <v>6.1185000000000003E-2</v>
      </c>
    </row>
    <row r="42" spans="1:7" x14ac:dyDescent="0.25">
      <c r="A42" s="13" t="s">
        <v>1504</v>
      </c>
      <c r="B42" s="31" t="s">
        <v>1505</v>
      </c>
      <c r="C42" s="31" t="s">
        <v>238</v>
      </c>
      <c r="D42" s="14">
        <v>4000000</v>
      </c>
      <c r="E42" s="15">
        <v>4054.07</v>
      </c>
      <c r="F42" s="16">
        <v>1.83E-2</v>
      </c>
      <c r="G42" s="16">
        <v>6.0832999999999998E-2</v>
      </c>
    </row>
    <row r="43" spans="1:7" x14ac:dyDescent="0.25">
      <c r="A43" s="13" t="s">
        <v>1506</v>
      </c>
      <c r="B43" s="31" t="s">
        <v>1507</v>
      </c>
      <c r="C43" s="31" t="s">
        <v>238</v>
      </c>
      <c r="D43" s="14">
        <v>2500000</v>
      </c>
      <c r="E43" s="15">
        <v>2542.84</v>
      </c>
      <c r="F43" s="16">
        <v>1.15E-2</v>
      </c>
      <c r="G43" s="16">
        <v>6.0627E-2</v>
      </c>
    </row>
    <row r="44" spans="1:7" x14ac:dyDescent="0.25">
      <c r="A44" s="13" t="s">
        <v>1508</v>
      </c>
      <c r="B44" s="31" t="s">
        <v>1509</v>
      </c>
      <c r="C44" s="31" t="s">
        <v>238</v>
      </c>
      <c r="D44" s="14">
        <v>2500000</v>
      </c>
      <c r="E44" s="15">
        <v>2538.4499999999998</v>
      </c>
      <c r="F44" s="16">
        <v>1.14E-2</v>
      </c>
      <c r="G44" s="16">
        <v>6.0627E-2</v>
      </c>
    </row>
    <row r="45" spans="1:7" x14ac:dyDescent="0.25">
      <c r="A45" s="13" t="s">
        <v>1510</v>
      </c>
      <c r="B45" s="31" t="s">
        <v>1511</v>
      </c>
      <c r="C45" s="31" t="s">
        <v>238</v>
      </c>
      <c r="D45" s="14">
        <v>2000000</v>
      </c>
      <c r="E45" s="15">
        <v>2031.33</v>
      </c>
      <c r="F45" s="16">
        <v>9.1999999999999998E-3</v>
      </c>
      <c r="G45" s="16">
        <v>6.0627E-2</v>
      </c>
    </row>
    <row r="46" spans="1:7" x14ac:dyDescent="0.25">
      <c r="A46" s="13" t="s">
        <v>1512</v>
      </c>
      <c r="B46" s="31" t="s">
        <v>1513</v>
      </c>
      <c r="C46" s="31" t="s">
        <v>238</v>
      </c>
      <c r="D46" s="14">
        <v>1000000</v>
      </c>
      <c r="E46" s="15">
        <v>1014.99</v>
      </c>
      <c r="F46" s="16">
        <v>4.5999999999999999E-3</v>
      </c>
      <c r="G46" s="16">
        <v>6.1552000000000003E-2</v>
      </c>
    </row>
    <row r="47" spans="1:7" x14ac:dyDescent="0.25">
      <c r="A47" s="17" t="s">
        <v>189</v>
      </c>
      <c r="B47" s="32"/>
      <c r="C47" s="32"/>
      <c r="D47" s="18"/>
      <c r="E47" s="19">
        <v>101362.48</v>
      </c>
      <c r="F47" s="20">
        <v>0.45689999999999997</v>
      </c>
      <c r="G47" s="21"/>
    </row>
    <row r="48" spans="1:7" x14ac:dyDescent="0.25">
      <c r="A48" s="13"/>
      <c r="B48" s="31"/>
      <c r="C48" s="31"/>
      <c r="D48" s="14"/>
      <c r="E48" s="15"/>
      <c r="F48" s="16"/>
      <c r="G48" s="16"/>
    </row>
    <row r="49" spans="1:7" x14ac:dyDescent="0.25">
      <c r="A49" s="13"/>
      <c r="B49" s="31"/>
      <c r="C49" s="31"/>
      <c r="D49" s="14"/>
      <c r="E49" s="15"/>
      <c r="F49" s="16"/>
      <c r="G49" s="16"/>
    </row>
    <row r="50" spans="1:7" x14ac:dyDescent="0.25">
      <c r="A50" s="17" t="s">
        <v>190</v>
      </c>
      <c r="B50" s="31"/>
      <c r="C50" s="31"/>
      <c r="D50" s="14"/>
      <c r="E50" s="15"/>
      <c r="F50" s="16"/>
      <c r="G50" s="16"/>
    </row>
    <row r="51" spans="1:7" x14ac:dyDescent="0.25">
      <c r="A51" s="17" t="s">
        <v>189</v>
      </c>
      <c r="B51" s="31"/>
      <c r="C51" s="31"/>
      <c r="D51" s="14"/>
      <c r="E51" s="22" t="s">
        <v>155</v>
      </c>
      <c r="F51" s="23" t="s">
        <v>155</v>
      </c>
      <c r="G51" s="16"/>
    </row>
    <row r="52" spans="1:7" x14ac:dyDescent="0.25">
      <c r="A52" s="13"/>
      <c r="B52" s="31"/>
      <c r="C52" s="31"/>
      <c r="D52" s="14"/>
      <c r="E52" s="15"/>
      <c r="F52" s="16"/>
      <c r="G52" s="16"/>
    </row>
    <row r="53" spans="1:7" x14ac:dyDescent="0.25">
      <c r="A53" s="17" t="s">
        <v>191</v>
      </c>
      <c r="B53" s="31"/>
      <c r="C53" s="31"/>
      <c r="D53" s="14"/>
      <c r="E53" s="15"/>
      <c r="F53" s="16"/>
      <c r="G53" s="16"/>
    </row>
    <row r="54" spans="1:7" x14ac:dyDescent="0.25">
      <c r="A54" s="17" t="s">
        <v>189</v>
      </c>
      <c r="B54" s="31"/>
      <c r="C54" s="31"/>
      <c r="D54" s="14"/>
      <c r="E54" s="22" t="s">
        <v>155</v>
      </c>
      <c r="F54" s="23" t="s">
        <v>155</v>
      </c>
      <c r="G54" s="16"/>
    </row>
    <row r="55" spans="1:7" x14ac:dyDescent="0.25">
      <c r="A55" s="13"/>
      <c r="B55" s="31"/>
      <c r="C55" s="31"/>
      <c r="D55" s="14"/>
      <c r="E55" s="15"/>
      <c r="F55" s="16"/>
      <c r="G55" s="16"/>
    </row>
    <row r="56" spans="1:7" x14ac:dyDescent="0.25">
      <c r="A56" s="24" t="s">
        <v>192</v>
      </c>
      <c r="B56" s="33"/>
      <c r="C56" s="33"/>
      <c r="D56" s="25"/>
      <c r="E56" s="19">
        <v>216417.79</v>
      </c>
      <c r="F56" s="20">
        <v>0.97529999999999994</v>
      </c>
      <c r="G56" s="21"/>
    </row>
    <row r="57" spans="1:7" x14ac:dyDescent="0.25">
      <c r="A57" s="13"/>
      <c r="B57" s="31"/>
      <c r="C57" s="31"/>
      <c r="D57" s="14"/>
      <c r="E57" s="15"/>
      <c r="F57" s="16"/>
      <c r="G57" s="16"/>
    </row>
    <row r="58" spans="1:7" x14ac:dyDescent="0.25">
      <c r="A58" s="13"/>
      <c r="B58" s="31"/>
      <c r="C58" s="31"/>
      <c r="D58" s="14"/>
      <c r="E58" s="15"/>
      <c r="F58" s="16"/>
      <c r="G58" s="16"/>
    </row>
    <row r="59" spans="1:7" x14ac:dyDescent="0.25">
      <c r="A59" s="17" t="s">
        <v>193</v>
      </c>
      <c r="B59" s="31"/>
      <c r="C59" s="31"/>
      <c r="D59" s="14"/>
      <c r="E59" s="15"/>
      <c r="F59" s="16"/>
      <c r="G59" s="16"/>
    </row>
    <row r="60" spans="1:7" x14ac:dyDescent="0.25">
      <c r="A60" s="13" t="s">
        <v>194</v>
      </c>
      <c r="B60" s="31"/>
      <c r="C60" s="31"/>
      <c r="D60" s="14"/>
      <c r="E60" s="15">
        <v>2520.2399999999998</v>
      </c>
      <c r="F60" s="16">
        <v>1.14E-2</v>
      </c>
      <c r="G60" s="16">
        <v>6.0694999999999999E-2</v>
      </c>
    </row>
    <row r="61" spans="1:7" x14ac:dyDescent="0.25">
      <c r="A61" s="17" t="s">
        <v>189</v>
      </c>
      <c r="B61" s="32"/>
      <c r="C61" s="32"/>
      <c r="D61" s="18"/>
      <c r="E61" s="19">
        <v>2520.2399999999998</v>
      </c>
      <c r="F61" s="20">
        <v>1.14E-2</v>
      </c>
      <c r="G61" s="21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24" t="s">
        <v>192</v>
      </c>
      <c r="B63" s="33"/>
      <c r="C63" s="33"/>
      <c r="D63" s="25"/>
      <c r="E63" s="19">
        <v>2520.2399999999998</v>
      </c>
      <c r="F63" s="20">
        <v>1.14E-2</v>
      </c>
      <c r="G63" s="21"/>
    </row>
    <row r="64" spans="1:7" x14ac:dyDescent="0.25">
      <c r="A64" s="13" t="s">
        <v>195</v>
      </c>
      <c r="B64" s="31"/>
      <c r="C64" s="31"/>
      <c r="D64" s="14"/>
      <c r="E64" s="15">
        <v>2294.7199274</v>
      </c>
      <c r="F64" s="16">
        <v>1.0340999999999999E-2</v>
      </c>
      <c r="G64" s="16"/>
    </row>
    <row r="65" spans="1:7" x14ac:dyDescent="0.25">
      <c r="A65" s="13" t="s">
        <v>196</v>
      </c>
      <c r="B65" s="31"/>
      <c r="C65" s="31"/>
      <c r="D65" s="14"/>
      <c r="E65" s="15">
        <v>671.84007259999998</v>
      </c>
      <c r="F65" s="16">
        <v>2.9589999999999998E-3</v>
      </c>
      <c r="G65" s="16">
        <v>6.0694999999999999E-2</v>
      </c>
    </row>
    <row r="66" spans="1:7" x14ac:dyDescent="0.25">
      <c r="A66" s="26" t="s">
        <v>198</v>
      </c>
      <c r="B66" s="34"/>
      <c r="C66" s="34"/>
      <c r="D66" s="27"/>
      <c r="E66" s="28">
        <v>221904.59</v>
      </c>
      <c r="F66" s="29">
        <v>1</v>
      </c>
      <c r="G66" s="29"/>
    </row>
    <row r="68" spans="1:7" x14ac:dyDescent="0.25">
      <c r="A68" s="1" t="s">
        <v>199</v>
      </c>
    </row>
    <row r="69" spans="1:7" x14ac:dyDescent="0.25">
      <c r="A69" s="1" t="s">
        <v>1514</v>
      </c>
    </row>
    <row r="70" spans="1:7" x14ac:dyDescent="0.25">
      <c r="A70" s="1"/>
    </row>
    <row r="71" spans="1:7" x14ac:dyDescent="0.25">
      <c r="A71" t="s">
        <v>202</v>
      </c>
    </row>
    <row r="72" spans="1:7" ht="57.95" customHeight="1" x14ac:dyDescent="0.25">
      <c r="A72" s="61" t="s">
        <v>203</v>
      </c>
      <c r="B72" s="65" t="s">
        <v>1515</v>
      </c>
    </row>
    <row r="73" spans="1:7" ht="29.1" customHeight="1" x14ac:dyDescent="0.25">
      <c r="A73" s="61" t="s">
        <v>205</v>
      </c>
      <c r="B73" s="65" t="s">
        <v>1516</v>
      </c>
    </row>
    <row r="74" spans="1:7" x14ac:dyDescent="0.25">
      <c r="A74" s="61"/>
      <c r="B74" s="61"/>
    </row>
    <row r="75" spans="1:7" x14ac:dyDescent="0.25">
      <c r="A75" s="61" t="s">
        <v>207</v>
      </c>
      <c r="B75" s="62">
        <v>6.7908591936186191</v>
      </c>
    </row>
    <row r="76" spans="1:7" x14ac:dyDescent="0.25">
      <c r="A76" s="61"/>
      <c r="B76" s="61"/>
    </row>
    <row r="77" spans="1:7" x14ac:dyDescent="0.25">
      <c r="A77" s="61" t="s">
        <v>208</v>
      </c>
      <c r="B77" s="63">
        <v>0.91120000000000001</v>
      </c>
    </row>
    <row r="78" spans="1:7" x14ac:dyDescent="0.25">
      <c r="A78" s="61" t="s">
        <v>209</v>
      </c>
      <c r="B78" s="63">
        <v>0.92666296774688739</v>
      </c>
    </row>
    <row r="79" spans="1:7" x14ac:dyDescent="0.25">
      <c r="A79" s="61"/>
      <c r="B79" s="61"/>
    </row>
    <row r="80" spans="1:7" x14ac:dyDescent="0.25">
      <c r="A80" s="61" t="s">
        <v>210</v>
      </c>
      <c r="B80" s="64">
        <v>46112</v>
      </c>
    </row>
    <row r="82" spans="1:3" x14ac:dyDescent="0.25">
      <c r="A82" s="1" t="s">
        <v>211</v>
      </c>
    </row>
    <row r="83" spans="1:3" x14ac:dyDescent="0.25">
      <c r="A83" s="48" t="s">
        <v>212</v>
      </c>
      <c r="B83" s="3" t="s">
        <v>155</v>
      </c>
    </row>
    <row r="84" spans="1:3" x14ac:dyDescent="0.25">
      <c r="A84" t="s">
        <v>213</v>
      </c>
    </row>
    <row r="85" spans="1:3" x14ac:dyDescent="0.25">
      <c r="A85" t="s">
        <v>214</v>
      </c>
      <c r="B85" t="s">
        <v>215</v>
      </c>
      <c r="C85" t="s">
        <v>215</v>
      </c>
    </row>
    <row r="86" spans="1:3" x14ac:dyDescent="0.25">
      <c r="B86" s="49">
        <v>45930</v>
      </c>
      <c r="C86" s="49">
        <v>46112</v>
      </c>
    </row>
    <row r="87" spans="1:3" x14ac:dyDescent="0.25">
      <c r="A87" t="s">
        <v>482</v>
      </c>
      <c r="B87">
        <v>12.685600000000001</v>
      </c>
      <c r="C87">
        <v>13.0318</v>
      </c>
    </row>
    <row r="88" spans="1:3" x14ac:dyDescent="0.25">
      <c r="A88" t="s">
        <v>217</v>
      </c>
      <c r="B88" s="55">
        <v>12.683999999999999</v>
      </c>
      <c r="C88" s="55">
        <v>13.03</v>
      </c>
    </row>
    <row r="89" spans="1:3" x14ac:dyDescent="0.25">
      <c r="A89" t="s">
        <v>483</v>
      </c>
      <c r="B89">
        <v>12.5893</v>
      </c>
      <c r="C89">
        <v>12.920199999999999</v>
      </c>
    </row>
    <row r="90" spans="1:3" x14ac:dyDescent="0.25">
      <c r="A90" t="s">
        <v>219</v>
      </c>
      <c r="B90">
        <v>12.5899</v>
      </c>
      <c r="C90">
        <v>12.9208</v>
      </c>
    </row>
    <row r="92" spans="1:3" x14ac:dyDescent="0.25">
      <c r="A92" t="s">
        <v>220</v>
      </c>
      <c r="B92" s="3" t="s">
        <v>155</v>
      </c>
    </row>
    <row r="93" spans="1:3" x14ac:dyDescent="0.25">
      <c r="A93" t="s">
        <v>221</v>
      </c>
      <c r="B93" s="3" t="s">
        <v>155</v>
      </c>
    </row>
    <row r="94" spans="1:3" ht="30" x14ac:dyDescent="0.25">
      <c r="A94" s="48" t="s">
        <v>222</v>
      </c>
      <c r="B94" s="3" t="s">
        <v>155</v>
      </c>
    </row>
    <row r="95" spans="1:3" x14ac:dyDescent="0.25">
      <c r="A95" s="48" t="s">
        <v>223</v>
      </c>
      <c r="B95" s="3" t="s">
        <v>155</v>
      </c>
    </row>
    <row r="96" spans="1:3" x14ac:dyDescent="0.25">
      <c r="A96" t="s">
        <v>224</v>
      </c>
      <c r="B96" s="50">
        <f>B78</f>
        <v>0.92666296774688739</v>
      </c>
    </row>
    <row r="97" spans="1:4" ht="29.1" customHeight="1" x14ac:dyDescent="0.25">
      <c r="A97" s="48" t="s">
        <v>225</v>
      </c>
      <c r="B97" s="3" t="s">
        <v>155</v>
      </c>
    </row>
    <row r="98" spans="1:4" ht="29.1" customHeight="1" x14ac:dyDescent="0.25">
      <c r="A98" s="48" t="s">
        <v>226</v>
      </c>
      <c r="B98" s="3" t="s">
        <v>155</v>
      </c>
    </row>
    <row r="99" spans="1:4" ht="29.1" customHeight="1" x14ac:dyDescent="0.25">
      <c r="A99" s="48" t="s">
        <v>227</v>
      </c>
      <c r="B99" s="3" t="s">
        <v>155</v>
      </c>
    </row>
    <row r="100" spans="1:4" x14ac:dyDescent="0.25">
      <c r="A100" s="48" t="s">
        <v>228</v>
      </c>
      <c r="B100" s="3" t="s">
        <v>155</v>
      </c>
    </row>
    <row r="101" spans="1:4" x14ac:dyDescent="0.25">
      <c r="A101" s="48" t="s">
        <v>229</v>
      </c>
      <c r="B101" s="3" t="s">
        <v>155</v>
      </c>
    </row>
    <row r="103" spans="1:4" ht="69.95" customHeight="1" x14ac:dyDescent="0.25">
      <c r="A103" s="120" t="s">
        <v>230</v>
      </c>
      <c r="B103" s="120" t="s">
        <v>231</v>
      </c>
      <c r="C103" s="120" t="s">
        <v>3</v>
      </c>
      <c r="D103" s="120" t="s">
        <v>4</v>
      </c>
    </row>
    <row r="104" spans="1:4" ht="69.95" customHeight="1" x14ac:dyDescent="0.25">
      <c r="A104" s="120" t="s">
        <v>1517</v>
      </c>
      <c r="B104" s="120"/>
      <c r="C104" s="120" t="s">
        <v>64</v>
      </c>
      <c r="D104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76"/>
  <sheetViews>
    <sheetView showGridLines="0" workbookViewId="0">
      <pane ySplit="6" topLeftCell="A47" activePane="bottomLeft" state="frozen"/>
      <selection activeCell="B70" sqref="B70"/>
      <selection pane="bottomLeft" activeCell="A69" sqref="A69"/>
    </sheetView>
  </sheetViews>
  <sheetFormatPr defaultRowHeight="15" x14ac:dyDescent="0.25"/>
  <cols>
    <col min="1" max="1" width="61.42578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1518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1519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269</v>
      </c>
      <c r="B10" s="31" t="s">
        <v>270</v>
      </c>
      <c r="C10" s="31" t="s">
        <v>260</v>
      </c>
      <c r="D10" s="14">
        <v>217869</v>
      </c>
      <c r="E10" s="15">
        <v>2133.81</v>
      </c>
      <c r="F10" s="16">
        <v>0.105</v>
      </c>
      <c r="G10" s="16"/>
    </row>
    <row r="11" spans="1:8" x14ac:dyDescent="0.25">
      <c r="A11" s="13" t="s">
        <v>258</v>
      </c>
      <c r="B11" s="31" t="s">
        <v>259</v>
      </c>
      <c r="C11" s="31" t="s">
        <v>260</v>
      </c>
      <c r="D11" s="14">
        <v>280669</v>
      </c>
      <c r="E11" s="15">
        <v>2053.23</v>
      </c>
      <c r="F11" s="16">
        <v>0.10100000000000001</v>
      </c>
      <c r="G11" s="16"/>
    </row>
    <row r="12" spans="1:8" x14ac:dyDescent="0.25">
      <c r="A12" s="13" t="s">
        <v>264</v>
      </c>
      <c r="B12" s="31" t="s">
        <v>265</v>
      </c>
      <c r="C12" s="31" t="s">
        <v>260</v>
      </c>
      <c r="D12" s="14">
        <v>169072</v>
      </c>
      <c r="E12" s="15">
        <v>2038.84</v>
      </c>
      <c r="F12" s="16">
        <v>0.1003</v>
      </c>
      <c r="G12" s="16"/>
    </row>
    <row r="13" spans="1:8" x14ac:dyDescent="0.25">
      <c r="A13" s="13" t="s">
        <v>312</v>
      </c>
      <c r="B13" s="31" t="s">
        <v>313</v>
      </c>
      <c r="C13" s="31" t="s">
        <v>260</v>
      </c>
      <c r="D13" s="14">
        <v>153781</v>
      </c>
      <c r="E13" s="15">
        <v>1785.86</v>
      </c>
      <c r="F13" s="16">
        <v>8.7800000000000003E-2</v>
      </c>
      <c r="G13" s="16"/>
    </row>
    <row r="14" spans="1:8" x14ac:dyDescent="0.25">
      <c r="A14" s="13" t="s">
        <v>327</v>
      </c>
      <c r="B14" s="31" t="s">
        <v>328</v>
      </c>
      <c r="C14" s="31" t="s">
        <v>260</v>
      </c>
      <c r="D14" s="14">
        <v>353725</v>
      </c>
      <c r="E14" s="15">
        <v>1250.06</v>
      </c>
      <c r="F14" s="16">
        <v>6.1499999999999999E-2</v>
      </c>
      <c r="G14" s="16"/>
    </row>
    <row r="15" spans="1:8" x14ac:dyDescent="0.25">
      <c r="A15" s="13" t="s">
        <v>274</v>
      </c>
      <c r="B15" s="31" t="s">
        <v>275</v>
      </c>
      <c r="C15" s="31" t="s">
        <v>273</v>
      </c>
      <c r="D15" s="14">
        <v>43390</v>
      </c>
      <c r="E15" s="15">
        <v>1164.3699999999999</v>
      </c>
      <c r="F15" s="16">
        <v>5.7299999999999997E-2</v>
      </c>
      <c r="G15" s="16"/>
    </row>
    <row r="16" spans="1:8" x14ac:dyDescent="0.25">
      <c r="A16" s="13" t="s">
        <v>300</v>
      </c>
      <c r="B16" s="31" t="s">
        <v>301</v>
      </c>
      <c r="C16" s="31" t="s">
        <v>281</v>
      </c>
      <c r="D16" s="14">
        <v>132491</v>
      </c>
      <c r="E16" s="15">
        <v>1155.45</v>
      </c>
      <c r="F16" s="16">
        <v>5.6800000000000003E-2</v>
      </c>
      <c r="G16" s="16"/>
    </row>
    <row r="17" spans="1:7" x14ac:dyDescent="0.25">
      <c r="A17" s="13" t="s">
        <v>324</v>
      </c>
      <c r="B17" s="31" t="s">
        <v>325</v>
      </c>
      <c r="C17" s="31" t="s">
        <v>326</v>
      </c>
      <c r="D17" s="14">
        <v>61978</v>
      </c>
      <c r="E17" s="15">
        <v>1101.53</v>
      </c>
      <c r="F17" s="16">
        <v>5.4199999999999998E-2</v>
      </c>
      <c r="G17" s="16"/>
    </row>
    <row r="18" spans="1:7" x14ac:dyDescent="0.25">
      <c r="A18" s="13" t="s">
        <v>929</v>
      </c>
      <c r="B18" s="31" t="s">
        <v>930</v>
      </c>
      <c r="C18" s="31" t="s">
        <v>326</v>
      </c>
      <c r="D18" s="14">
        <v>63616</v>
      </c>
      <c r="E18" s="15">
        <v>948.32</v>
      </c>
      <c r="F18" s="16">
        <v>4.6600000000000003E-2</v>
      </c>
      <c r="G18" s="16"/>
    </row>
    <row r="19" spans="1:7" x14ac:dyDescent="0.25">
      <c r="A19" s="13" t="s">
        <v>340</v>
      </c>
      <c r="B19" s="31" t="s">
        <v>341</v>
      </c>
      <c r="C19" s="31" t="s">
        <v>281</v>
      </c>
      <c r="D19" s="14">
        <v>42061</v>
      </c>
      <c r="E19" s="15">
        <v>569.79999999999995</v>
      </c>
      <c r="F19" s="16">
        <v>2.8000000000000001E-2</v>
      </c>
      <c r="G19" s="16"/>
    </row>
    <row r="20" spans="1:7" x14ac:dyDescent="0.25">
      <c r="A20" s="13" t="s">
        <v>429</v>
      </c>
      <c r="B20" s="31" t="s">
        <v>430</v>
      </c>
      <c r="C20" s="31" t="s">
        <v>281</v>
      </c>
      <c r="D20" s="14">
        <v>68644</v>
      </c>
      <c r="E20" s="15">
        <v>550.22</v>
      </c>
      <c r="F20" s="16">
        <v>2.7099999999999999E-2</v>
      </c>
      <c r="G20" s="16"/>
    </row>
    <row r="21" spans="1:7" x14ac:dyDescent="0.25">
      <c r="A21" s="13" t="s">
        <v>288</v>
      </c>
      <c r="B21" s="31" t="s">
        <v>289</v>
      </c>
      <c r="C21" s="31" t="s">
        <v>260</v>
      </c>
      <c r="D21" s="14">
        <v>181053</v>
      </c>
      <c r="E21" s="15">
        <v>523.97</v>
      </c>
      <c r="F21" s="16">
        <v>2.58E-2</v>
      </c>
      <c r="G21" s="16"/>
    </row>
    <row r="22" spans="1:7" x14ac:dyDescent="0.25">
      <c r="A22" s="13" t="s">
        <v>305</v>
      </c>
      <c r="B22" s="31" t="s">
        <v>306</v>
      </c>
      <c r="C22" s="31" t="s">
        <v>260</v>
      </c>
      <c r="D22" s="14">
        <v>207713</v>
      </c>
      <c r="E22" s="15">
        <v>498.2</v>
      </c>
      <c r="F22" s="16">
        <v>2.4500000000000001E-2</v>
      </c>
      <c r="G22" s="16"/>
    </row>
    <row r="23" spans="1:7" x14ac:dyDescent="0.25">
      <c r="A23" s="13" t="s">
        <v>307</v>
      </c>
      <c r="B23" s="31" t="s">
        <v>308</v>
      </c>
      <c r="C23" s="31" t="s">
        <v>281</v>
      </c>
      <c r="D23" s="14">
        <v>36697</v>
      </c>
      <c r="E23" s="15">
        <v>424.95</v>
      </c>
      <c r="F23" s="16">
        <v>2.0899999999999998E-2</v>
      </c>
      <c r="G23" s="16"/>
    </row>
    <row r="24" spans="1:7" x14ac:dyDescent="0.25">
      <c r="A24" s="13" t="s">
        <v>1253</v>
      </c>
      <c r="B24" s="31" t="s">
        <v>1254</v>
      </c>
      <c r="C24" s="31" t="s">
        <v>281</v>
      </c>
      <c r="D24" s="14">
        <v>111685</v>
      </c>
      <c r="E24" s="15">
        <v>423.84</v>
      </c>
      <c r="F24" s="16">
        <v>2.0799999999999999E-2</v>
      </c>
      <c r="G24" s="16"/>
    </row>
    <row r="25" spans="1:7" x14ac:dyDescent="0.25">
      <c r="A25" s="13" t="s">
        <v>279</v>
      </c>
      <c r="B25" s="31" t="s">
        <v>280</v>
      </c>
      <c r="C25" s="31" t="s">
        <v>281</v>
      </c>
      <c r="D25" s="14">
        <v>13269</v>
      </c>
      <c r="E25" s="15">
        <v>419.31</v>
      </c>
      <c r="F25" s="16">
        <v>2.06E-2</v>
      </c>
      <c r="G25" s="16"/>
    </row>
    <row r="26" spans="1:7" x14ac:dyDescent="0.25">
      <c r="A26" s="13" t="s">
        <v>360</v>
      </c>
      <c r="B26" s="31" t="s">
        <v>361</v>
      </c>
      <c r="C26" s="31" t="s">
        <v>260</v>
      </c>
      <c r="D26" s="14">
        <v>158945</v>
      </c>
      <c r="E26" s="15">
        <v>412.3</v>
      </c>
      <c r="F26" s="16">
        <v>2.0299999999999999E-2</v>
      </c>
      <c r="G26" s="16"/>
    </row>
    <row r="27" spans="1:7" x14ac:dyDescent="0.25">
      <c r="A27" s="13" t="s">
        <v>334</v>
      </c>
      <c r="B27" s="31" t="s">
        <v>335</v>
      </c>
      <c r="C27" s="31" t="s">
        <v>281</v>
      </c>
      <c r="D27" s="14">
        <v>157927</v>
      </c>
      <c r="E27" s="15">
        <v>379.34</v>
      </c>
      <c r="F27" s="16">
        <v>1.8700000000000001E-2</v>
      </c>
      <c r="G27" s="16"/>
    </row>
    <row r="28" spans="1:7" x14ac:dyDescent="0.25">
      <c r="A28" s="13" t="s">
        <v>413</v>
      </c>
      <c r="B28" s="31" t="s">
        <v>414</v>
      </c>
      <c r="C28" s="31" t="s">
        <v>281</v>
      </c>
      <c r="D28" s="14">
        <v>30288</v>
      </c>
      <c r="E28" s="15">
        <v>274.05</v>
      </c>
      <c r="F28" s="16">
        <v>1.35E-2</v>
      </c>
      <c r="G28" s="16"/>
    </row>
    <row r="29" spans="1:7" x14ac:dyDescent="0.25">
      <c r="A29" s="13" t="s">
        <v>462</v>
      </c>
      <c r="B29" s="31" t="s">
        <v>463</v>
      </c>
      <c r="C29" s="31" t="s">
        <v>281</v>
      </c>
      <c r="D29" s="14">
        <v>101145</v>
      </c>
      <c r="E29" s="15">
        <v>226.67</v>
      </c>
      <c r="F29" s="16">
        <v>1.11E-2</v>
      </c>
      <c r="G29" s="16"/>
    </row>
    <row r="30" spans="1:7" x14ac:dyDescent="0.25">
      <c r="A30" s="13" t="s">
        <v>347</v>
      </c>
      <c r="B30" s="31" t="s">
        <v>348</v>
      </c>
      <c r="C30" s="31" t="s">
        <v>349</v>
      </c>
      <c r="D30" s="14">
        <v>15804</v>
      </c>
      <c r="E30" s="15">
        <v>225.65</v>
      </c>
      <c r="F30" s="16">
        <v>1.11E-2</v>
      </c>
      <c r="G30" s="16"/>
    </row>
    <row r="31" spans="1:7" x14ac:dyDescent="0.25">
      <c r="A31" s="13" t="s">
        <v>405</v>
      </c>
      <c r="B31" s="31" t="s">
        <v>406</v>
      </c>
      <c r="C31" s="31" t="s">
        <v>260</v>
      </c>
      <c r="D31" s="14">
        <v>25958</v>
      </c>
      <c r="E31" s="15">
        <v>219.53</v>
      </c>
      <c r="F31" s="16">
        <v>1.0800000000000001E-2</v>
      </c>
      <c r="G31" s="16"/>
    </row>
    <row r="32" spans="1:7" x14ac:dyDescent="0.25">
      <c r="A32" s="13" t="s">
        <v>409</v>
      </c>
      <c r="B32" s="31" t="s">
        <v>410</v>
      </c>
      <c r="C32" s="31" t="s">
        <v>260</v>
      </c>
      <c r="D32" s="14">
        <v>158302</v>
      </c>
      <c r="E32" s="15">
        <v>195.42</v>
      </c>
      <c r="F32" s="16">
        <v>9.5999999999999992E-3</v>
      </c>
      <c r="G32" s="16"/>
    </row>
    <row r="33" spans="1:7" x14ac:dyDescent="0.25">
      <c r="A33" s="13" t="s">
        <v>417</v>
      </c>
      <c r="B33" s="31" t="s">
        <v>418</v>
      </c>
      <c r="C33" s="31" t="s">
        <v>260</v>
      </c>
      <c r="D33" s="14">
        <v>78466</v>
      </c>
      <c r="E33" s="15">
        <v>194.28</v>
      </c>
      <c r="F33" s="16">
        <v>9.5999999999999992E-3</v>
      </c>
      <c r="G33" s="16"/>
    </row>
    <row r="34" spans="1:7" x14ac:dyDescent="0.25">
      <c r="A34" s="13" t="s">
        <v>271</v>
      </c>
      <c r="B34" s="31" t="s">
        <v>272</v>
      </c>
      <c r="C34" s="31" t="s">
        <v>273</v>
      </c>
      <c r="D34" s="14">
        <v>4948</v>
      </c>
      <c r="E34" s="15">
        <v>118.23</v>
      </c>
      <c r="F34" s="16">
        <v>5.7999999999999996E-3</v>
      </c>
      <c r="G34" s="16"/>
    </row>
    <row r="35" spans="1:7" x14ac:dyDescent="0.25">
      <c r="A35" s="17" t="s">
        <v>189</v>
      </c>
      <c r="B35" s="32"/>
      <c r="C35" s="32"/>
      <c r="D35" s="18"/>
      <c r="E35" s="37">
        <v>19287.23</v>
      </c>
      <c r="F35" s="38">
        <v>0.94869999999999999</v>
      </c>
      <c r="G35" s="21"/>
    </row>
    <row r="36" spans="1:7" x14ac:dyDescent="0.25">
      <c r="A36" s="17" t="s">
        <v>481</v>
      </c>
      <c r="B36" s="31"/>
      <c r="C36" s="31"/>
      <c r="D36" s="14"/>
      <c r="E36" s="15"/>
      <c r="F36" s="16"/>
      <c r="G36" s="16"/>
    </row>
    <row r="37" spans="1:7" x14ac:dyDescent="0.25">
      <c r="A37" s="17" t="s">
        <v>189</v>
      </c>
      <c r="B37" s="31"/>
      <c r="C37" s="31"/>
      <c r="D37" s="14"/>
      <c r="E37" s="39" t="s">
        <v>155</v>
      </c>
      <c r="F37" s="40" t="s">
        <v>155</v>
      </c>
      <c r="G37" s="16"/>
    </row>
    <row r="38" spans="1:7" x14ac:dyDescent="0.25">
      <c r="A38" s="24" t="s">
        <v>192</v>
      </c>
      <c r="B38" s="33"/>
      <c r="C38" s="33"/>
      <c r="D38" s="25"/>
      <c r="E38" s="28">
        <v>19287.23</v>
      </c>
      <c r="F38" s="29">
        <v>0.94869999999999999</v>
      </c>
      <c r="G38" s="21"/>
    </row>
    <row r="39" spans="1:7" x14ac:dyDescent="0.25">
      <c r="A39" s="13"/>
      <c r="B39" s="31"/>
      <c r="C39" s="31"/>
      <c r="D39" s="14"/>
      <c r="E39" s="15"/>
      <c r="F39" s="16"/>
      <c r="G39" s="16"/>
    </row>
    <row r="40" spans="1:7" x14ac:dyDescent="0.25">
      <c r="A40" s="13"/>
      <c r="B40" s="31"/>
      <c r="C40" s="31"/>
      <c r="D40" s="14"/>
      <c r="E40" s="15"/>
      <c r="F40" s="16"/>
      <c r="G40" s="16"/>
    </row>
    <row r="41" spans="1:7" x14ac:dyDescent="0.25">
      <c r="A41" s="17" t="s">
        <v>193</v>
      </c>
      <c r="B41" s="31"/>
      <c r="C41" s="31"/>
      <c r="D41" s="14"/>
      <c r="E41" s="15"/>
      <c r="F41" s="16"/>
      <c r="G41" s="16"/>
    </row>
    <row r="42" spans="1:7" x14ac:dyDescent="0.25">
      <c r="A42" s="13" t="s">
        <v>194</v>
      </c>
      <c r="B42" s="31"/>
      <c r="C42" s="31"/>
      <c r="D42" s="14"/>
      <c r="E42" s="15">
        <v>1097.53</v>
      </c>
      <c r="F42" s="16">
        <v>5.3999999999999999E-2</v>
      </c>
      <c r="G42" s="16">
        <v>5.2232000000000001E-2</v>
      </c>
    </row>
    <row r="43" spans="1:7" x14ac:dyDescent="0.25">
      <c r="A43" s="17" t="s">
        <v>189</v>
      </c>
      <c r="B43" s="32"/>
      <c r="C43" s="32"/>
      <c r="D43" s="18"/>
      <c r="E43" s="37">
        <v>1097.53</v>
      </c>
      <c r="F43" s="38">
        <v>5.3999999999999999E-2</v>
      </c>
      <c r="G43" s="21"/>
    </row>
    <row r="44" spans="1:7" x14ac:dyDescent="0.25">
      <c r="A44" s="13"/>
      <c r="B44" s="31"/>
      <c r="C44" s="31"/>
      <c r="D44" s="14"/>
      <c r="E44" s="15"/>
      <c r="F44" s="16"/>
      <c r="G44" s="16"/>
    </row>
    <row r="45" spans="1:7" x14ac:dyDescent="0.25">
      <c r="A45" s="24" t="s">
        <v>192</v>
      </c>
      <c r="B45" s="33"/>
      <c r="C45" s="33"/>
      <c r="D45" s="25"/>
      <c r="E45" s="19">
        <v>1097.53</v>
      </c>
      <c r="F45" s="20">
        <v>5.3999999999999999E-2</v>
      </c>
      <c r="G45" s="21"/>
    </row>
    <row r="46" spans="1:7" x14ac:dyDescent="0.25">
      <c r="A46" s="13" t="s">
        <v>195</v>
      </c>
      <c r="B46" s="31"/>
      <c r="C46" s="31"/>
      <c r="D46" s="14"/>
      <c r="E46" s="15">
        <v>0.3141158</v>
      </c>
      <c r="F46" s="60" t="s">
        <v>197</v>
      </c>
      <c r="G46" s="16"/>
    </row>
    <row r="47" spans="1:7" x14ac:dyDescent="0.25">
      <c r="A47" s="13" t="s">
        <v>196</v>
      </c>
      <c r="B47" s="31"/>
      <c r="C47" s="31"/>
      <c r="D47" s="14"/>
      <c r="E47" s="35">
        <v>-56.104115800000002</v>
      </c>
      <c r="F47" s="36">
        <v>-2.715E-3</v>
      </c>
      <c r="G47" s="16">
        <v>5.2232000000000001E-2</v>
      </c>
    </row>
    <row r="48" spans="1:7" x14ac:dyDescent="0.25">
      <c r="A48" s="26" t="s">
        <v>198</v>
      </c>
      <c r="B48" s="34"/>
      <c r="C48" s="34"/>
      <c r="D48" s="27"/>
      <c r="E48" s="28">
        <v>20328.97</v>
      </c>
      <c r="F48" s="29">
        <v>1</v>
      </c>
      <c r="G48" s="29"/>
    </row>
    <row r="50" spans="1:3" x14ac:dyDescent="0.25">
      <c r="A50" s="74" t="s">
        <v>200</v>
      </c>
    </row>
    <row r="52" spans="1:3" x14ac:dyDescent="0.25">
      <c r="A52" s="1" t="s">
        <v>211</v>
      </c>
    </row>
    <row r="53" spans="1:3" x14ac:dyDescent="0.25">
      <c r="A53" s="48" t="s">
        <v>212</v>
      </c>
      <c r="B53" s="3" t="s">
        <v>155</v>
      </c>
    </row>
    <row r="54" spans="1:3" x14ac:dyDescent="0.25">
      <c r="A54" t="s">
        <v>213</v>
      </c>
    </row>
    <row r="55" spans="1:3" x14ac:dyDescent="0.25">
      <c r="A55" t="s">
        <v>214</v>
      </c>
      <c r="B55" t="s">
        <v>215</v>
      </c>
      <c r="C55" t="s">
        <v>215</v>
      </c>
    </row>
    <row r="56" spans="1:3" x14ac:dyDescent="0.25">
      <c r="B56" s="49">
        <v>45930</v>
      </c>
      <c r="C56" s="49">
        <v>46112</v>
      </c>
    </row>
    <row r="57" spans="1:3" x14ac:dyDescent="0.25">
      <c r="A57" t="s">
        <v>216</v>
      </c>
      <c r="B57" s="3" t="s">
        <v>799</v>
      </c>
      <c r="C57" s="55">
        <v>8.4789999999999992</v>
      </c>
    </row>
    <row r="58" spans="1:3" x14ac:dyDescent="0.25">
      <c r="A58" t="s">
        <v>217</v>
      </c>
      <c r="B58" s="3" t="s">
        <v>799</v>
      </c>
      <c r="C58" s="55">
        <v>8.4789999999999992</v>
      </c>
    </row>
    <row r="59" spans="1:3" x14ac:dyDescent="0.25">
      <c r="A59" t="s">
        <v>218</v>
      </c>
      <c r="B59" s="3" t="s">
        <v>799</v>
      </c>
      <c r="C59">
        <v>8.4621999999999993</v>
      </c>
    </row>
    <row r="60" spans="1:3" x14ac:dyDescent="0.25">
      <c r="A60" t="s">
        <v>219</v>
      </c>
      <c r="B60" s="3" t="s">
        <v>799</v>
      </c>
      <c r="C60">
        <v>8.4621999999999993</v>
      </c>
    </row>
    <row r="62" spans="1:3" x14ac:dyDescent="0.25">
      <c r="A62" s="56" t="s">
        <v>800</v>
      </c>
    </row>
    <row r="64" spans="1:3" x14ac:dyDescent="0.25">
      <c r="A64" t="s">
        <v>220</v>
      </c>
      <c r="B64" s="3" t="s">
        <v>155</v>
      </c>
    </row>
    <row r="65" spans="1:4" x14ac:dyDescent="0.25">
      <c r="A65" t="s">
        <v>221</v>
      </c>
      <c r="B65" s="3" t="s">
        <v>155</v>
      </c>
    </row>
    <row r="66" spans="1:4" ht="30" x14ac:dyDescent="0.25">
      <c r="A66" s="48" t="s">
        <v>222</v>
      </c>
      <c r="B66" s="3" t="s">
        <v>155</v>
      </c>
    </row>
    <row r="67" spans="1:4" x14ac:dyDescent="0.25">
      <c r="A67" s="48" t="s">
        <v>223</v>
      </c>
      <c r="B67" s="3" t="s">
        <v>155</v>
      </c>
    </row>
    <row r="68" spans="1:4" x14ac:dyDescent="0.25">
      <c r="A68" t="s">
        <v>484</v>
      </c>
      <c r="B68" s="50">
        <v>2.2700000000000001E-2</v>
      </c>
    </row>
    <row r="69" spans="1:4" ht="29.1" customHeight="1" x14ac:dyDescent="0.25">
      <c r="A69" s="48" t="s">
        <v>225</v>
      </c>
      <c r="B69" s="3" t="s">
        <v>155</v>
      </c>
    </row>
    <row r="70" spans="1:4" ht="29.1" customHeight="1" x14ac:dyDescent="0.25">
      <c r="A70" s="48" t="s">
        <v>226</v>
      </c>
      <c r="B70" s="3" t="s">
        <v>155</v>
      </c>
    </row>
    <row r="71" spans="1:4" ht="29.1" customHeight="1" x14ac:dyDescent="0.25">
      <c r="A71" s="48" t="s">
        <v>227</v>
      </c>
      <c r="B71" s="3" t="s">
        <v>155</v>
      </c>
    </row>
    <row r="72" spans="1:4" x14ac:dyDescent="0.25">
      <c r="A72" s="48" t="s">
        <v>228</v>
      </c>
      <c r="B72" s="3" t="s">
        <v>155</v>
      </c>
    </row>
    <row r="73" spans="1:4" x14ac:dyDescent="0.25">
      <c r="A73" s="48" t="s">
        <v>229</v>
      </c>
      <c r="B73" s="3" t="s">
        <v>155</v>
      </c>
    </row>
    <row r="75" spans="1:4" ht="69.95" customHeight="1" x14ac:dyDescent="0.25">
      <c r="A75" s="120" t="s">
        <v>230</v>
      </c>
      <c r="B75" s="120" t="s">
        <v>231</v>
      </c>
      <c r="C75" s="120" t="s">
        <v>3</v>
      </c>
      <c r="D75" s="120" t="s">
        <v>4</v>
      </c>
    </row>
    <row r="76" spans="1:4" ht="69.95" customHeight="1" x14ac:dyDescent="0.25">
      <c r="A76" s="120" t="s">
        <v>1520</v>
      </c>
      <c r="B76" s="120"/>
      <c r="C76" s="120" t="s">
        <v>66</v>
      </c>
      <c r="D76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H229"/>
  <sheetViews>
    <sheetView showGridLines="0" workbookViewId="0">
      <pane ySplit="6" topLeftCell="A211" activePane="bottomLeft" state="frozen"/>
      <selection activeCell="B70" sqref="B70"/>
      <selection pane="bottomLeft" activeCell="A222" sqref="A222"/>
    </sheetView>
  </sheetViews>
  <sheetFormatPr defaultRowHeight="15" x14ac:dyDescent="0.25"/>
  <cols>
    <col min="1" max="1" width="62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1521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1522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2600950</v>
      </c>
      <c r="E10" s="15">
        <v>19027.25</v>
      </c>
      <c r="F10" s="16">
        <v>7.3741000000000001E-2</v>
      </c>
      <c r="G10" s="16"/>
    </row>
    <row r="11" spans="1:8" x14ac:dyDescent="0.25">
      <c r="A11" s="13" t="s">
        <v>1227</v>
      </c>
      <c r="B11" s="31" t="s">
        <v>1228</v>
      </c>
      <c r="C11" s="31" t="s">
        <v>371</v>
      </c>
      <c r="D11" s="14">
        <v>5400300</v>
      </c>
      <c r="E11" s="15">
        <v>8177.13</v>
      </c>
      <c r="F11" s="16">
        <v>3.1690999999999997E-2</v>
      </c>
      <c r="G11" s="16"/>
    </row>
    <row r="12" spans="1:8" x14ac:dyDescent="0.25">
      <c r="A12" s="13" t="s">
        <v>951</v>
      </c>
      <c r="B12" s="31" t="s">
        <v>952</v>
      </c>
      <c r="C12" s="31" t="s">
        <v>263</v>
      </c>
      <c r="D12" s="14">
        <v>67257975</v>
      </c>
      <c r="E12" s="15">
        <v>5737.11</v>
      </c>
      <c r="F12" s="16">
        <v>2.2235000000000001E-2</v>
      </c>
      <c r="G12" s="16"/>
    </row>
    <row r="13" spans="1:8" x14ac:dyDescent="0.25">
      <c r="A13" s="13" t="s">
        <v>255</v>
      </c>
      <c r="B13" s="31" t="s">
        <v>256</v>
      </c>
      <c r="C13" s="31" t="s">
        <v>257</v>
      </c>
      <c r="D13" s="14">
        <v>380500</v>
      </c>
      <c r="E13" s="15">
        <v>5113.54</v>
      </c>
      <c r="F13" s="16">
        <v>1.9817999999999999E-2</v>
      </c>
      <c r="G13" s="16"/>
    </row>
    <row r="14" spans="1:8" x14ac:dyDescent="0.25">
      <c r="A14" s="13" t="s">
        <v>261</v>
      </c>
      <c r="B14" s="31" t="s">
        <v>262</v>
      </c>
      <c r="C14" s="31" t="s">
        <v>263</v>
      </c>
      <c r="D14" s="14">
        <v>193325</v>
      </c>
      <c r="E14" s="15">
        <v>3445.82</v>
      </c>
      <c r="F14" s="16">
        <v>1.3355000000000001E-2</v>
      </c>
      <c r="G14" s="16"/>
    </row>
    <row r="15" spans="1:8" x14ac:dyDescent="0.25">
      <c r="A15" s="13" t="s">
        <v>899</v>
      </c>
      <c r="B15" s="31" t="s">
        <v>900</v>
      </c>
      <c r="C15" s="31" t="s">
        <v>316</v>
      </c>
      <c r="D15" s="14">
        <v>76500</v>
      </c>
      <c r="E15" s="15">
        <v>1956.64</v>
      </c>
      <c r="F15" s="16">
        <v>7.5830000000000003E-3</v>
      </c>
      <c r="G15" s="16"/>
    </row>
    <row r="16" spans="1:8" x14ac:dyDescent="0.25">
      <c r="A16" s="13" t="s">
        <v>264</v>
      </c>
      <c r="B16" s="31" t="s">
        <v>265</v>
      </c>
      <c r="C16" s="31" t="s">
        <v>260</v>
      </c>
      <c r="D16" s="14">
        <v>161700</v>
      </c>
      <c r="E16" s="15">
        <v>1949.94</v>
      </c>
      <c r="F16" s="16">
        <v>7.5570000000000003E-3</v>
      </c>
      <c r="G16" s="16"/>
    </row>
    <row r="17" spans="1:7" x14ac:dyDescent="0.25">
      <c r="A17" s="13" t="s">
        <v>889</v>
      </c>
      <c r="B17" s="31" t="s">
        <v>890</v>
      </c>
      <c r="C17" s="31" t="s">
        <v>284</v>
      </c>
      <c r="D17" s="14">
        <v>32850</v>
      </c>
      <c r="E17" s="15">
        <v>1145.55</v>
      </c>
      <c r="F17" s="16">
        <v>4.4400000000000004E-3</v>
      </c>
      <c r="G17" s="16"/>
    </row>
    <row r="18" spans="1:7" x14ac:dyDescent="0.25">
      <c r="A18" s="13" t="s">
        <v>285</v>
      </c>
      <c r="B18" s="31" t="s">
        <v>286</v>
      </c>
      <c r="C18" s="31" t="s">
        <v>287</v>
      </c>
      <c r="D18" s="14">
        <v>37400</v>
      </c>
      <c r="E18" s="15">
        <v>1105.06</v>
      </c>
      <c r="F18" s="16">
        <v>4.2830000000000003E-3</v>
      </c>
      <c r="G18" s="16"/>
    </row>
    <row r="19" spans="1:7" x14ac:dyDescent="0.25">
      <c r="A19" s="13" t="s">
        <v>282</v>
      </c>
      <c r="B19" s="31" t="s">
        <v>283</v>
      </c>
      <c r="C19" s="31" t="s">
        <v>284</v>
      </c>
      <c r="D19" s="14">
        <v>270750</v>
      </c>
      <c r="E19" s="15">
        <v>1084.76</v>
      </c>
      <c r="F19" s="16">
        <v>4.2040000000000003E-3</v>
      </c>
      <c r="G19" s="16"/>
    </row>
    <row r="20" spans="1:7" x14ac:dyDescent="0.25">
      <c r="A20" s="13" t="s">
        <v>869</v>
      </c>
      <c r="B20" s="31" t="s">
        <v>870</v>
      </c>
      <c r="C20" s="31" t="s">
        <v>304</v>
      </c>
      <c r="D20" s="14">
        <v>402550</v>
      </c>
      <c r="E20" s="15">
        <v>921.76</v>
      </c>
      <c r="F20" s="16">
        <v>3.5720000000000001E-3</v>
      </c>
      <c r="G20" s="16"/>
    </row>
    <row r="21" spans="1:7" x14ac:dyDescent="0.25">
      <c r="A21" s="13" t="s">
        <v>327</v>
      </c>
      <c r="B21" s="31" t="s">
        <v>328</v>
      </c>
      <c r="C21" s="31" t="s">
        <v>260</v>
      </c>
      <c r="D21" s="14">
        <v>260000</v>
      </c>
      <c r="E21" s="15">
        <v>918.84</v>
      </c>
      <c r="F21" s="16">
        <v>3.5609999999999999E-3</v>
      </c>
      <c r="G21" s="16"/>
    </row>
    <row r="22" spans="1:7" x14ac:dyDescent="0.25">
      <c r="A22" s="13" t="s">
        <v>517</v>
      </c>
      <c r="B22" s="31" t="s">
        <v>518</v>
      </c>
      <c r="C22" s="31" t="s">
        <v>424</v>
      </c>
      <c r="D22" s="14">
        <v>225000</v>
      </c>
      <c r="E22" s="15">
        <v>868.73</v>
      </c>
      <c r="F22" s="16">
        <v>3.3670000000000002E-3</v>
      </c>
      <c r="G22" s="16"/>
    </row>
    <row r="23" spans="1:7" x14ac:dyDescent="0.25">
      <c r="A23" s="13" t="s">
        <v>1204</v>
      </c>
      <c r="B23" s="31" t="s">
        <v>1205</v>
      </c>
      <c r="C23" s="31" t="s">
        <v>1206</v>
      </c>
      <c r="D23" s="14">
        <v>125350</v>
      </c>
      <c r="E23" s="15">
        <v>820.79</v>
      </c>
      <c r="F23" s="16">
        <v>3.1809999999999998E-3</v>
      </c>
      <c r="G23" s="16"/>
    </row>
    <row r="24" spans="1:7" x14ac:dyDescent="0.25">
      <c r="A24" s="13" t="s">
        <v>987</v>
      </c>
      <c r="B24" s="31" t="s">
        <v>988</v>
      </c>
      <c r="C24" s="31" t="s">
        <v>260</v>
      </c>
      <c r="D24" s="14">
        <v>4478400</v>
      </c>
      <c r="E24" s="15">
        <v>772.52</v>
      </c>
      <c r="F24" s="16">
        <v>2.9940000000000001E-3</v>
      </c>
      <c r="G24" s="16"/>
    </row>
    <row r="25" spans="1:7" x14ac:dyDescent="0.25">
      <c r="A25" s="13" t="s">
        <v>1202</v>
      </c>
      <c r="B25" s="31" t="s">
        <v>1203</v>
      </c>
      <c r="C25" s="31" t="s">
        <v>292</v>
      </c>
      <c r="D25" s="14">
        <v>44000</v>
      </c>
      <c r="E25" s="15">
        <v>573.94000000000005</v>
      </c>
      <c r="F25" s="16">
        <v>2.2239999999999998E-3</v>
      </c>
      <c r="G25" s="16"/>
    </row>
    <row r="26" spans="1:7" x14ac:dyDescent="0.25">
      <c r="A26" s="13" t="s">
        <v>462</v>
      </c>
      <c r="B26" s="31" t="s">
        <v>463</v>
      </c>
      <c r="C26" s="31" t="s">
        <v>281</v>
      </c>
      <c r="D26" s="14">
        <v>237350</v>
      </c>
      <c r="E26" s="15">
        <v>531.9</v>
      </c>
      <c r="F26" s="16">
        <v>2.0609999999999999E-3</v>
      </c>
      <c r="G26" s="16"/>
    </row>
    <row r="27" spans="1:7" x14ac:dyDescent="0.25">
      <c r="A27" s="13" t="s">
        <v>353</v>
      </c>
      <c r="B27" s="31" t="s">
        <v>354</v>
      </c>
      <c r="C27" s="31" t="s">
        <v>355</v>
      </c>
      <c r="D27" s="14">
        <v>179200</v>
      </c>
      <c r="E27" s="15">
        <v>515.55999999999995</v>
      </c>
      <c r="F27" s="16">
        <v>1.9980000000000002E-3</v>
      </c>
      <c r="G27" s="16"/>
    </row>
    <row r="28" spans="1:7" x14ac:dyDescent="0.25">
      <c r="A28" s="13" t="s">
        <v>440</v>
      </c>
      <c r="B28" s="31" t="s">
        <v>441</v>
      </c>
      <c r="C28" s="31" t="s">
        <v>257</v>
      </c>
      <c r="D28" s="14">
        <v>149850</v>
      </c>
      <c r="E28" s="15">
        <v>502.6</v>
      </c>
      <c r="F28" s="16">
        <v>1.9480000000000001E-3</v>
      </c>
      <c r="G28" s="16"/>
    </row>
    <row r="29" spans="1:7" x14ac:dyDescent="0.25">
      <c r="A29" s="13" t="s">
        <v>314</v>
      </c>
      <c r="B29" s="31" t="s">
        <v>315</v>
      </c>
      <c r="C29" s="31" t="s">
        <v>316</v>
      </c>
      <c r="D29" s="14">
        <v>4550</v>
      </c>
      <c r="E29" s="15">
        <v>488.9</v>
      </c>
      <c r="F29" s="16">
        <v>1.895E-3</v>
      </c>
      <c r="G29" s="16"/>
    </row>
    <row r="30" spans="1:7" x14ac:dyDescent="0.25">
      <c r="A30" s="13" t="s">
        <v>369</v>
      </c>
      <c r="B30" s="31" t="s">
        <v>370</v>
      </c>
      <c r="C30" s="31" t="s">
        <v>371</v>
      </c>
      <c r="D30" s="14">
        <v>209000</v>
      </c>
      <c r="E30" s="15">
        <v>400.99</v>
      </c>
      <c r="F30" s="16">
        <v>1.554E-3</v>
      </c>
      <c r="G30" s="16"/>
    </row>
    <row r="31" spans="1:7" x14ac:dyDescent="0.25">
      <c r="A31" s="13" t="s">
        <v>300</v>
      </c>
      <c r="B31" s="31" t="s">
        <v>301</v>
      </c>
      <c r="C31" s="31" t="s">
        <v>281</v>
      </c>
      <c r="D31" s="14">
        <v>45375</v>
      </c>
      <c r="E31" s="15">
        <v>395.72</v>
      </c>
      <c r="F31" s="16">
        <v>1.534E-3</v>
      </c>
      <c r="G31" s="16"/>
    </row>
    <row r="32" spans="1:7" x14ac:dyDescent="0.25">
      <c r="A32" s="13" t="s">
        <v>358</v>
      </c>
      <c r="B32" s="31" t="s">
        <v>359</v>
      </c>
      <c r="C32" s="31" t="s">
        <v>287</v>
      </c>
      <c r="D32" s="14">
        <v>11550</v>
      </c>
      <c r="E32" s="15">
        <v>388.52</v>
      </c>
      <c r="F32" s="16">
        <v>1.506E-3</v>
      </c>
      <c r="G32" s="16"/>
    </row>
    <row r="33" spans="1:7" x14ac:dyDescent="0.25">
      <c r="A33" s="13" t="s">
        <v>941</v>
      </c>
      <c r="B33" s="31" t="s">
        <v>942</v>
      </c>
      <c r="C33" s="31" t="s">
        <v>292</v>
      </c>
      <c r="D33" s="14">
        <v>16125</v>
      </c>
      <c r="E33" s="15">
        <v>343.74</v>
      </c>
      <c r="F33" s="16">
        <v>1.3320000000000001E-3</v>
      </c>
      <c r="G33" s="16"/>
    </row>
    <row r="34" spans="1:7" x14ac:dyDescent="0.25">
      <c r="A34" s="13" t="s">
        <v>407</v>
      </c>
      <c r="B34" s="31" t="s">
        <v>408</v>
      </c>
      <c r="C34" s="31" t="s">
        <v>371</v>
      </c>
      <c r="D34" s="14">
        <v>29025</v>
      </c>
      <c r="E34" s="15">
        <v>325.81</v>
      </c>
      <c r="F34" s="16">
        <v>1.263E-3</v>
      </c>
      <c r="G34" s="16"/>
    </row>
    <row r="35" spans="1:7" x14ac:dyDescent="0.25">
      <c r="A35" s="13" t="s">
        <v>1309</v>
      </c>
      <c r="B35" s="31" t="s">
        <v>1310</v>
      </c>
      <c r="C35" s="31" t="s">
        <v>278</v>
      </c>
      <c r="D35" s="14">
        <v>34425</v>
      </c>
      <c r="E35" s="15">
        <v>321.83999999999997</v>
      </c>
      <c r="F35" s="16">
        <v>1.2470000000000001E-3</v>
      </c>
      <c r="G35" s="16"/>
    </row>
    <row r="36" spans="1:7" x14ac:dyDescent="0.25">
      <c r="A36" s="13" t="s">
        <v>858</v>
      </c>
      <c r="B36" s="31" t="s">
        <v>859</v>
      </c>
      <c r="C36" s="31" t="s">
        <v>346</v>
      </c>
      <c r="D36" s="14">
        <v>37975</v>
      </c>
      <c r="E36" s="15">
        <v>301.89999999999998</v>
      </c>
      <c r="F36" s="16">
        <v>1.17E-3</v>
      </c>
      <c r="G36" s="16"/>
    </row>
    <row r="37" spans="1:7" x14ac:dyDescent="0.25">
      <c r="A37" s="13" t="s">
        <v>312</v>
      </c>
      <c r="B37" s="31" t="s">
        <v>313</v>
      </c>
      <c r="C37" s="31" t="s">
        <v>260</v>
      </c>
      <c r="D37" s="14">
        <v>25625</v>
      </c>
      <c r="E37" s="15">
        <v>297.58</v>
      </c>
      <c r="F37" s="16">
        <v>1.1529999999999999E-3</v>
      </c>
      <c r="G37" s="16"/>
    </row>
    <row r="38" spans="1:7" x14ac:dyDescent="0.25">
      <c r="A38" s="13" t="s">
        <v>347</v>
      </c>
      <c r="B38" s="31" t="s">
        <v>348</v>
      </c>
      <c r="C38" s="31" t="s">
        <v>349</v>
      </c>
      <c r="D38" s="14">
        <v>20300</v>
      </c>
      <c r="E38" s="15">
        <v>289.83999999999997</v>
      </c>
      <c r="F38" s="16">
        <v>1.1230000000000001E-3</v>
      </c>
      <c r="G38" s="16"/>
    </row>
    <row r="39" spans="1:7" x14ac:dyDescent="0.25">
      <c r="A39" s="13" t="s">
        <v>425</v>
      </c>
      <c r="B39" s="31" t="s">
        <v>426</v>
      </c>
      <c r="C39" s="31" t="s">
        <v>292</v>
      </c>
      <c r="D39" s="14">
        <v>4600</v>
      </c>
      <c r="E39" s="15">
        <v>273.56</v>
      </c>
      <c r="F39" s="16">
        <v>1.06E-3</v>
      </c>
      <c r="G39" s="16"/>
    </row>
    <row r="40" spans="1:7" x14ac:dyDescent="0.25">
      <c r="A40" s="13" t="s">
        <v>269</v>
      </c>
      <c r="B40" s="31" t="s">
        <v>270</v>
      </c>
      <c r="C40" s="31" t="s">
        <v>260</v>
      </c>
      <c r="D40" s="14">
        <v>25500</v>
      </c>
      <c r="E40" s="15">
        <v>249.75</v>
      </c>
      <c r="F40" s="16">
        <v>9.68E-4</v>
      </c>
      <c r="G40" s="16"/>
    </row>
    <row r="41" spans="1:7" x14ac:dyDescent="0.25">
      <c r="A41" s="13" t="s">
        <v>1523</v>
      </c>
      <c r="B41" s="31" t="s">
        <v>1524</v>
      </c>
      <c r="C41" s="31" t="s">
        <v>466</v>
      </c>
      <c r="D41" s="14">
        <v>6100</v>
      </c>
      <c r="E41" s="15">
        <v>209.21</v>
      </c>
      <c r="F41" s="16">
        <v>8.1099999999999998E-4</v>
      </c>
      <c r="G41" s="16"/>
    </row>
    <row r="42" spans="1:7" x14ac:dyDescent="0.25">
      <c r="A42" s="13" t="s">
        <v>274</v>
      </c>
      <c r="B42" s="31" t="s">
        <v>275</v>
      </c>
      <c r="C42" s="31" t="s">
        <v>273</v>
      </c>
      <c r="D42" s="14">
        <v>7500</v>
      </c>
      <c r="E42" s="15">
        <v>201.26</v>
      </c>
      <c r="F42" s="16">
        <v>7.7999999999999999E-4</v>
      </c>
      <c r="G42" s="16"/>
    </row>
    <row r="43" spans="1:7" x14ac:dyDescent="0.25">
      <c r="A43" s="13" t="s">
        <v>344</v>
      </c>
      <c r="B43" s="31" t="s">
        <v>345</v>
      </c>
      <c r="C43" s="31" t="s">
        <v>346</v>
      </c>
      <c r="D43" s="14">
        <v>19425</v>
      </c>
      <c r="E43" s="15">
        <v>186.93</v>
      </c>
      <c r="F43" s="16">
        <v>7.2400000000000003E-4</v>
      </c>
      <c r="G43" s="16"/>
    </row>
    <row r="44" spans="1:7" x14ac:dyDescent="0.25">
      <c r="A44" s="13" t="s">
        <v>885</v>
      </c>
      <c r="B44" s="31" t="s">
        <v>886</v>
      </c>
      <c r="C44" s="31" t="s">
        <v>451</v>
      </c>
      <c r="D44" s="14">
        <v>14400</v>
      </c>
      <c r="E44" s="15">
        <v>162.22</v>
      </c>
      <c r="F44" s="16">
        <v>6.29E-4</v>
      </c>
      <c r="G44" s="16"/>
    </row>
    <row r="45" spans="1:7" x14ac:dyDescent="0.25">
      <c r="A45" s="13" t="s">
        <v>1066</v>
      </c>
      <c r="B45" s="31" t="s">
        <v>1067</v>
      </c>
      <c r="C45" s="31" t="s">
        <v>437</v>
      </c>
      <c r="D45" s="14">
        <v>12500</v>
      </c>
      <c r="E45" s="15">
        <v>160.63</v>
      </c>
      <c r="F45" s="16">
        <v>6.2299999999999996E-4</v>
      </c>
      <c r="G45" s="16"/>
    </row>
    <row r="46" spans="1:7" x14ac:dyDescent="0.25">
      <c r="A46" s="13" t="s">
        <v>1101</v>
      </c>
      <c r="B46" s="31" t="s">
        <v>1102</v>
      </c>
      <c r="C46" s="31" t="s">
        <v>578</v>
      </c>
      <c r="D46" s="14">
        <v>27500</v>
      </c>
      <c r="E46" s="15">
        <v>112.87</v>
      </c>
      <c r="F46" s="16">
        <v>4.37E-4</v>
      </c>
      <c r="G46" s="16"/>
    </row>
    <row r="47" spans="1:7" x14ac:dyDescent="0.25">
      <c r="A47" s="13" t="s">
        <v>422</v>
      </c>
      <c r="B47" s="31" t="s">
        <v>423</v>
      </c>
      <c r="C47" s="31" t="s">
        <v>424</v>
      </c>
      <c r="D47" s="14">
        <v>11900</v>
      </c>
      <c r="E47" s="15">
        <v>105.25</v>
      </c>
      <c r="F47" s="16">
        <v>4.08E-4</v>
      </c>
      <c r="G47" s="16"/>
    </row>
    <row r="48" spans="1:7" x14ac:dyDescent="0.25">
      <c r="A48" s="13" t="s">
        <v>387</v>
      </c>
      <c r="B48" s="31" t="s">
        <v>388</v>
      </c>
      <c r="C48" s="31" t="s">
        <v>389</v>
      </c>
      <c r="D48" s="14">
        <v>8250</v>
      </c>
      <c r="E48" s="15">
        <v>83.72</v>
      </c>
      <c r="F48" s="16">
        <v>3.2400000000000001E-4</v>
      </c>
      <c r="G48" s="16"/>
    </row>
    <row r="49" spans="1:7" x14ac:dyDescent="0.25">
      <c r="A49" s="13" t="s">
        <v>429</v>
      </c>
      <c r="B49" s="31" t="s">
        <v>430</v>
      </c>
      <c r="C49" s="31" t="s">
        <v>281</v>
      </c>
      <c r="D49" s="14">
        <v>9000</v>
      </c>
      <c r="E49" s="15">
        <v>72.14</v>
      </c>
      <c r="F49" s="16">
        <v>2.7999999999999998E-4</v>
      </c>
      <c r="G49" s="16"/>
    </row>
    <row r="50" spans="1:7" x14ac:dyDescent="0.25">
      <c r="A50" s="13" t="s">
        <v>417</v>
      </c>
      <c r="B50" s="31" t="s">
        <v>418</v>
      </c>
      <c r="C50" s="31" t="s">
        <v>260</v>
      </c>
      <c r="D50" s="14">
        <v>17550</v>
      </c>
      <c r="E50" s="15">
        <v>43.45</v>
      </c>
      <c r="F50" s="16">
        <v>1.6799999999999999E-4</v>
      </c>
      <c r="G50" s="16"/>
    </row>
    <row r="51" spans="1:7" x14ac:dyDescent="0.25">
      <c r="A51" s="13" t="s">
        <v>903</v>
      </c>
      <c r="B51" s="31" t="s">
        <v>904</v>
      </c>
      <c r="C51" s="31" t="s">
        <v>905</v>
      </c>
      <c r="D51" s="14">
        <v>2375</v>
      </c>
      <c r="E51" s="15">
        <v>31.17</v>
      </c>
      <c r="F51" s="16">
        <v>1.21E-4</v>
      </c>
      <c r="G51" s="16"/>
    </row>
    <row r="52" spans="1:7" x14ac:dyDescent="0.25">
      <c r="A52" s="17" t="s">
        <v>189</v>
      </c>
      <c r="B52" s="32"/>
      <c r="C52" s="32"/>
      <c r="D52" s="18"/>
      <c r="E52" s="42">
        <f>SUM(E10:E51)</f>
        <v>60616.439999999988</v>
      </c>
      <c r="F52" s="43">
        <f>SUM(F10:F51)</f>
        <v>0.23492300000000008</v>
      </c>
      <c r="G52" s="21"/>
    </row>
    <row r="53" spans="1:7" x14ac:dyDescent="0.25">
      <c r="A53" s="24" t="s">
        <v>192</v>
      </c>
      <c r="B53" s="33"/>
      <c r="C53" s="33"/>
      <c r="D53" s="25"/>
      <c r="E53" s="28">
        <v>60616.44</v>
      </c>
      <c r="F53" s="29">
        <v>0.23492299999999999</v>
      </c>
      <c r="G53" s="21"/>
    </row>
    <row r="54" spans="1:7" x14ac:dyDescent="0.25">
      <c r="A54" s="13"/>
      <c r="B54" s="31"/>
      <c r="C54" s="31"/>
      <c r="D54" s="14"/>
      <c r="E54" s="15"/>
      <c r="F54" s="16"/>
      <c r="G54" s="16"/>
    </row>
    <row r="55" spans="1:7" x14ac:dyDescent="0.25">
      <c r="A55" s="17" t="s">
        <v>1525</v>
      </c>
      <c r="B55" s="31"/>
      <c r="C55" s="31"/>
      <c r="D55" s="14"/>
      <c r="E55" s="15"/>
      <c r="F55" s="16"/>
      <c r="G55" s="16"/>
    </row>
    <row r="56" spans="1:7" x14ac:dyDescent="0.25">
      <c r="A56" s="17" t="s">
        <v>1526</v>
      </c>
      <c r="B56" s="31"/>
      <c r="C56" s="31"/>
      <c r="D56" s="14"/>
      <c r="E56" s="15"/>
      <c r="F56" s="16"/>
      <c r="G56" s="16"/>
    </row>
    <row r="57" spans="1:7" x14ac:dyDescent="0.25">
      <c r="A57" s="13" t="s">
        <v>1527</v>
      </c>
      <c r="B57" s="31"/>
      <c r="C57" s="31" t="s">
        <v>905</v>
      </c>
      <c r="D57" s="44">
        <v>-2375</v>
      </c>
      <c r="E57" s="35">
        <v>-31.24</v>
      </c>
      <c r="F57" s="36">
        <v>-1.21E-4</v>
      </c>
      <c r="G57" s="16"/>
    </row>
    <row r="58" spans="1:7" x14ac:dyDescent="0.25">
      <c r="A58" s="13" t="s">
        <v>1528</v>
      </c>
      <c r="B58" s="31"/>
      <c r="C58" s="31" t="s">
        <v>260</v>
      </c>
      <c r="D58" s="44">
        <v>-17550</v>
      </c>
      <c r="E58" s="35">
        <v>-43.67</v>
      </c>
      <c r="F58" s="36">
        <v>-1.6899999999999999E-4</v>
      </c>
      <c r="G58" s="16"/>
    </row>
    <row r="59" spans="1:7" x14ac:dyDescent="0.25">
      <c r="A59" s="13" t="s">
        <v>1529</v>
      </c>
      <c r="B59" s="31"/>
      <c r="C59" s="31" t="s">
        <v>281</v>
      </c>
      <c r="D59" s="44">
        <v>-9000</v>
      </c>
      <c r="E59" s="35">
        <v>-72.41</v>
      </c>
      <c r="F59" s="36">
        <v>-2.7999999999999998E-4</v>
      </c>
      <c r="G59" s="16"/>
    </row>
    <row r="60" spans="1:7" x14ac:dyDescent="0.25">
      <c r="A60" s="13" t="s">
        <v>1530</v>
      </c>
      <c r="B60" s="31"/>
      <c r="C60" s="31" t="s">
        <v>389</v>
      </c>
      <c r="D60" s="44">
        <v>-8250</v>
      </c>
      <c r="E60" s="35">
        <v>-84.15</v>
      </c>
      <c r="F60" s="36">
        <v>-3.2600000000000001E-4</v>
      </c>
      <c r="G60" s="16"/>
    </row>
    <row r="61" spans="1:7" x14ac:dyDescent="0.25">
      <c r="A61" s="13" t="s">
        <v>1531</v>
      </c>
      <c r="B61" s="31"/>
      <c r="C61" s="31" t="s">
        <v>424</v>
      </c>
      <c r="D61" s="44">
        <v>-11900</v>
      </c>
      <c r="E61" s="35">
        <v>-105.66</v>
      </c>
      <c r="F61" s="36">
        <v>-4.0900000000000002E-4</v>
      </c>
      <c r="G61" s="16"/>
    </row>
    <row r="62" spans="1:7" x14ac:dyDescent="0.25">
      <c r="A62" s="13" t="s">
        <v>1532</v>
      </c>
      <c r="B62" s="31"/>
      <c r="C62" s="31" t="s">
        <v>578</v>
      </c>
      <c r="D62" s="44">
        <v>-27500</v>
      </c>
      <c r="E62" s="35">
        <v>-113.56</v>
      </c>
      <c r="F62" s="36">
        <v>-4.4000000000000002E-4</v>
      </c>
      <c r="G62" s="16"/>
    </row>
    <row r="63" spans="1:7" x14ac:dyDescent="0.25">
      <c r="A63" s="13" t="s">
        <v>1533</v>
      </c>
      <c r="B63" s="31"/>
      <c r="C63" s="31" t="s">
        <v>437</v>
      </c>
      <c r="D63" s="44">
        <v>-12500</v>
      </c>
      <c r="E63" s="35">
        <v>-160.81</v>
      </c>
      <c r="F63" s="36">
        <v>-6.2299999999999996E-4</v>
      </c>
      <c r="G63" s="16"/>
    </row>
    <row r="64" spans="1:7" x14ac:dyDescent="0.25">
      <c r="A64" s="13" t="s">
        <v>1534</v>
      </c>
      <c r="B64" s="31"/>
      <c r="C64" s="31" t="s">
        <v>451</v>
      </c>
      <c r="D64" s="44">
        <v>-14400</v>
      </c>
      <c r="E64" s="35">
        <v>-162.53</v>
      </c>
      <c r="F64" s="36">
        <v>-6.29E-4</v>
      </c>
      <c r="G64" s="16"/>
    </row>
    <row r="65" spans="1:7" x14ac:dyDescent="0.25">
      <c r="A65" s="13" t="s">
        <v>1535</v>
      </c>
      <c r="B65" s="31"/>
      <c r="C65" s="31" t="s">
        <v>346</v>
      </c>
      <c r="D65" s="44">
        <v>-19425</v>
      </c>
      <c r="E65" s="35">
        <v>-187.47</v>
      </c>
      <c r="F65" s="36">
        <v>-7.2599999999999997E-4</v>
      </c>
      <c r="G65" s="16"/>
    </row>
    <row r="66" spans="1:7" x14ac:dyDescent="0.25">
      <c r="A66" s="13" t="s">
        <v>1536</v>
      </c>
      <c r="B66" s="31"/>
      <c r="C66" s="31" t="s">
        <v>273</v>
      </c>
      <c r="D66" s="44">
        <v>-7500</v>
      </c>
      <c r="E66" s="35">
        <v>-202.1</v>
      </c>
      <c r="F66" s="36">
        <v>-7.8299999999999995E-4</v>
      </c>
      <c r="G66" s="16"/>
    </row>
    <row r="67" spans="1:7" x14ac:dyDescent="0.25">
      <c r="A67" s="13" t="s">
        <v>1537</v>
      </c>
      <c r="B67" s="31"/>
      <c r="C67" s="31" t="s">
        <v>466</v>
      </c>
      <c r="D67" s="44">
        <v>-6100</v>
      </c>
      <c r="E67" s="35">
        <v>-209.75</v>
      </c>
      <c r="F67" s="36">
        <v>-8.12E-4</v>
      </c>
      <c r="G67" s="16"/>
    </row>
    <row r="68" spans="1:7" x14ac:dyDescent="0.25">
      <c r="A68" s="13" t="s">
        <v>1538</v>
      </c>
      <c r="B68" s="31"/>
      <c r="C68" s="31" t="s">
        <v>260</v>
      </c>
      <c r="D68" s="44">
        <v>-25500</v>
      </c>
      <c r="E68" s="35">
        <v>-251</v>
      </c>
      <c r="F68" s="36">
        <v>-9.7199999999999999E-4</v>
      </c>
      <c r="G68" s="16"/>
    </row>
    <row r="69" spans="1:7" x14ac:dyDescent="0.25">
      <c r="A69" s="13" t="s">
        <v>1539</v>
      </c>
      <c r="B69" s="31"/>
      <c r="C69" s="31" t="s">
        <v>292</v>
      </c>
      <c r="D69" s="44">
        <v>-4600</v>
      </c>
      <c r="E69" s="35">
        <v>-274.33999999999997</v>
      </c>
      <c r="F69" s="36">
        <v>-1.0629999999999999E-3</v>
      </c>
      <c r="G69" s="16"/>
    </row>
    <row r="70" spans="1:7" x14ac:dyDescent="0.25">
      <c r="A70" s="13" t="s">
        <v>1540</v>
      </c>
      <c r="B70" s="31"/>
      <c r="C70" s="31" t="s">
        <v>349</v>
      </c>
      <c r="D70" s="44">
        <v>-20300</v>
      </c>
      <c r="E70" s="35">
        <v>-290.33</v>
      </c>
      <c r="F70" s="36">
        <v>-1.1249999999999999E-3</v>
      </c>
      <c r="G70" s="16"/>
    </row>
    <row r="71" spans="1:7" x14ac:dyDescent="0.25">
      <c r="A71" s="13" t="s">
        <v>1541</v>
      </c>
      <c r="B71" s="31"/>
      <c r="C71" s="31" t="s">
        <v>260</v>
      </c>
      <c r="D71" s="44">
        <v>-25625</v>
      </c>
      <c r="E71" s="35">
        <v>-299.17</v>
      </c>
      <c r="F71" s="36">
        <v>-1.1590000000000001E-3</v>
      </c>
      <c r="G71" s="16"/>
    </row>
    <row r="72" spans="1:7" x14ac:dyDescent="0.25">
      <c r="A72" s="13" t="s">
        <v>1542</v>
      </c>
      <c r="B72" s="31"/>
      <c r="C72" s="31" t="s">
        <v>346</v>
      </c>
      <c r="D72" s="44">
        <v>-37975</v>
      </c>
      <c r="E72" s="35">
        <v>-302.87</v>
      </c>
      <c r="F72" s="36">
        <v>-1.173E-3</v>
      </c>
      <c r="G72" s="16"/>
    </row>
    <row r="73" spans="1:7" x14ac:dyDescent="0.25">
      <c r="A73" s="13" t="s">
        <v>1543</v>
      </c>
      <c r="B73" s="31"/>
      <c r="C73" s="31" t="s">
        <v>278</v>
      </c>
      <c r="D73" s="44">
        <v>-34425</v>
      </c>
      <c r="E73" s="35">
        <v>-322.49</v>
      </c>
      <c r="F73" s="36">
        <v>-1.2489999999999999E-3</v>
      </c>
      <c r="G73" s="16"/>
    </row>
    <row r="74" spans="1:7" x14ac:dyDescent="0.25">
      <c r="A74" s="13" t="s">
        <v>1544</v>
      </c>
      <c r="B74" s="31"/>
      <c r="C74" s="31" t="s">
        <v>371</v>
      </c>
      <c r="D74" s="44">
        <v>-29025</v>
      </c>
      <c r="E74" s="35">
        <v>-326.58999999999997</v>
      </c>
      <c r="F74" s="36">
        <v>-1.2650000000000001E-3</v>
      </c>
      <c r="G74" s="16"/>
    </row>
    <row r="75" spans="1:7" x14ac:dyDescent="0.25">
      <c r="A75" s="13" t="s">
        <v>1545</v>
      </c>
      <c r="B75" s="31"/>
      <c r="C75" s="31" t="s">
        <v>292</v>
      </c>
      <c r="D75" s="44">
        <v>-16125</v>
      </c>
      <c r="E75" s="35">
        <v>-345.51</v>
      </c>
      <c r="F75" s="36">
        <v>-1.3389999999999999E-3</v>
      </c>
      <c r="G75" s="16"/>
    </row>
    <row r="76" spans="1:7" x14ac:dyDescent="0.25">
      <c r="A76" s="13" t="s">
        <v>1546</v>
      </c>
      <c r="B76" s="31"/>
      <c r="C76" s="31" t="s">
        <v>287</v>
      </c>
      <c r="D76" s="44">
        <v>-11550</v>
      </c>
      <c r="E76" s="35">
        <v>-389.93</v>
      </c>
      <c r="F76" s="36">
        <v>-1.511E-3</v>
      </c>
      <c r="G76" s="16"/>
    </row>
    <row r="77" spans="1:7" x14ac:dyDescent="0.25">
      <c r="A77" s="13" t="s">
        <v>1547</v>
      </c>
      <c r="B77" s="31"/>
      <c r="C77" s="31" t="s">
        <v>281</v>
      </c>
      <c r="D77" s="44">
        <v>-45375</v>
      </c>
      <c r="E77" s="35">
        <v>-397.26</v>
      </c>
      <c r="F77" s="36">
        <v>-1.539E-3</v>
      </c>
      <c r="G77" s="16"/>
    </row>
    <row r="78" spans="1:7" x14ac:dyDescent="0.25">
      <c r="A78" s="13" t="s">
        <v>1548</v>
      </c>
      <c r="B78" s="31"/>
      <c r="C78" s="31" t="s">
        <v>371</v>
      </c>
      <c r="D78" s="44">
        <v>-209000</v>
      </c>
      <c r="E78" s="35">
        <v>-402.22</v>
      </c>
      <c r="F78" s="36">
        <v>-1.5579999999999999E-3</v>
      </c>
      <c r="G78" s="16"/>
    </row>
    <row r="79" spans="1:7" x14ac:dyDescent="0.25">
      <c r="A79" s="13" t="s">
        <v>1549</v>
      </c>
      <c r="B79" s="31"/>
      <c r="C79" s="31" t="s">
        <v>316</v>
      </c>
      <c r="D79" s="44">
        <v>-4550</v>
      </c>
      <c r="E79" s="35">
        <v>-490.13</v>
      </c>
      <c r="F79" s="36">
        <v>-1.8990000000000001E-3</v>
      </c>
      <c r="G79" s="16"/>
    </row>
    <row r="80" spans="1:7" x14ac:dyDescent="0.25">
      <c r="A80" s="13" t="s">
        <v>1550</v>
      </c>
      <c r="B80" s="31"/>
      <c r="C80" s="31" t="s">
        <v>257</v>
      </c>
      <c r="D80" s="44">
        <v>-149850</v>
      </c>
      <c r="E80" s="35">
        <v>-504.32</v>
      </c>
      <c r="F80" s="36">
        <v>-1.954E-3</v>
      </c>
      <c r="G80" s="16"/>
    </row>
    <row r="81" spans="1:7" x14ac:dyDescent="0.25">
      <c r="A81" s="13" t="s">
        <v>1551</v>
      </c>
      <c r="B81" s="31"/>
      <c r="C81" s="31" t="s">
        <v>355</v>
      </c>
      <c r="D81" s="44">
        <v>-179200</v>
      </c>
      <c r="E81" s="35">
        <v>-518.16</v>
      </c>
      <c r="F81" s="36">
        <v>-2.0079999999999998E-3</v>
      </c>
      <c r="G81" s="16"/>
    </row>
    <row r="82" spans="1:7" x14ac:dyDescent="0.25">
      <c r="A82" s="13" t="s">
        <v>1552</v>
      </c>
      <c r="B82" s="31"/>
      <c r="C82" s="31" t="s">
        <v>281</v>
      </c>
      <c r="D82" s="44">
        <v>-237350</v>
      </c>
      <c r="E82" s="35">
        <v>-533.21</v>
      </c>
      <c r="F82" s="36">
        <v>-2.0660000000000001E-3</v>
      </c>
      <c r="G82" s="16"/>
    </row>
    <row r="83" spans="1:7" x14ac:dyDescent="0.25">
      <c r="A83" s="13" t="s">
        <v>1553</v>
      </c>
      <c r="B83" s="31"/>
      <c r="C83" s="31" t="s">
        <v>292</v>
      </c>
      <c r="D83" s="44">
        <v>-44000</v>
      </c>
      <c r="E83" s="35">
        <v>-574.82000000000005</v>
      </c>
      <c r="F83" s="36">
        <v>-2.2269999999999998E-3</v>
      </c>
      <c r="G83" s="16"/>
    </row>
    <row r="84" spans="1:7" x14ac:dyDescent="0.25">
      <c r="A84" s="13" t="s">
        <v>1554</v>
      </c>
      <c r="B84" s="31"/>
      <c r="C84" s="31" t="s">
        <v>260</v>
      </c>
      <c r="D84" s="44">
        <v>-4478400</v>
      </c>
      <c r="E84" s="35">
        <v>-777</v>
      </c>
      <c r="F84" s="36">
        <v>-3.0109999999999998E-3</v>
      </c>
      <c r="G84" s="16"/>
    </row>
    <row r="85" spans="1:7" x14ac:dyDescent="0.25">
      <c r="A85" s="13" t="s">
        <v>1555</v>
      </c>
      <c r="B85" s="31"/>
      <c r="C85" s="31" t="s">
        <v>1206</v>
      </c>
      <c r="D85" s="44">
        <v>-125350</v>
      </c>
      <c r="E85" s="35">
        <v>-824.05</v>
      </c>
      <c r="F85" s="36">
        <v>-3.1930000000000001E-3</v>
      </c>
      <c r="G85" s="16"/>
    </row>
    <row r="86" spans="1:7" x14ac:dyDescent="0.25">
      <c r="A86" s="13" t="s">
        <v>1556</v>
      </c>
      <c r="B86" s="31"/>
      <c r="C86" s="31" t="s">
        <v>424</v>
      </c>
      <c r="D86" s="44">
        <v>-225000</v>
      </c>
      <c r="E86" s="35">
        <v>-870.98</v>
      </c>
      <c r="F86" s="36">
        <v>-3.375E-3</v>
      </c>
      <c r="G86" s="16"/>
    </row>
    <row r="87" spans="1:7" x14ac:dyDescent="0.25">
      <c r="A87" s="13" t="s">
        <v>1557</v>
      </c>
      <c r="B87" s="31"/>
      <c r="C87" s="31" t="s">
        <v>260</v>
      </c>
      <c r="D87" s="44">
        <v>-260000</v>
      </c>
      <c r="E87" s="35">
        <v>-921.83</v>
      </c>
      <c r="F87" s="36">
        <v>-3.5720000000000001E-3</v>
      </c>
      <c r="G87" s="16"/>
    </row>
    <row r="88" spans="1:7" x14ac:dyDescent="0.25">
      <c r="A88" s="13" t="s">
        <v>1558</v>
      </c>
      <c r="B88" s="31"/>
      <c r="C88" s="31" t="s">
        <v>304</v>
      </c>
      <c r="D88" s="44">
        <v>-402550</v>
      </c>
      <c r="E88" s="35">
        <v>-924.42</v>
      </c>
      <c r="F88" s="36">
        <v>-3.5820000000000001E-3</v>
      </c>
      <c r="G88" s="16"/>
    </row>
    <row r="89" spans="1:7" x14ac:dyDescent="0.25">
      <c r="A89" s="13" t="s">
        <v>1559</v>
      </c>
      <c r="B89" s="31"/>
      <c r="C89" s="31" t="s">
        <v>284</v>
      </c>
      <c r="D89" s="44">
        <v>-270750</v>
      </c>
      <c r="E89" s="35">
        <v>-1090.04</v>
      </c>
      <c r="F89" s="36">
        <v>-4.2240000000000003E-3</v>
      </c>
      <c r="G89" s="16"/>
    </row>
    <row r="90" spans="1:7" x14ac:dyDescent="0.25">
      <c r="A90" s="13" t="s">
        <v>1560</v>
      </c>
      <c r="B90" s="31"/>
      <c r="C90" s="31" t="s">
        <v>287</v>
      </c>
      <c r="D90" s="44">
        <v>-37400</v>
      </c>
      <c r="E90" s="35">
        <v>-1110.29</v>
      </c>
      <c r="F90" s="36">
        <v>-4.3030000000000004E-3</v>
      </c>
      <c r="G90" s="16"/>
    </row>
    <row r="91" spans="1:7" x14ac:dyDescent="0.25">
      <c r="A91" s="13" t="s">
        <v>1561</v>
      </c>
      <c r="B91" s="31"/>
      <c r="C91" s="31" t="s">
        <v>284</v>
      </c>
      <c r="D91" s="44">
        <v>-32850</v>
      </c>
      <c r="E91" s="35">
        <v>-1149.9100000000001</v>
      </c>
      <c r="F91" s="36">
        <v>-4.4559999999999999E-3</v>
      </c>
      <c r="G91" s="16"/>
    </row>
    <row r="92" spans="1:7" x14ac:dyDescent="0.25">
      <c r="A92" s="13" t="s">
        <v>1562</v>
      </c>
      <c r="B92" s="31"/>
      <c r="C92" s="31" t="s">
        <v>260</v>
      </c>
      <c r="D92" s="44">
        <v>-161700</v>
      </c>
      <c r="E92" s="35">
        <v>-1959.48</v>
      </c>
      <c r="F92" s="36">
        <v>-7.5940000000000001E-3</v>
      </c>
      <c r="G92" s="16"/>
    </row>
    <row r="93" spans="1:7" x14ac:dyDescent="0.25">
      <c r="A93" s="13" t="s">
        <v>1563</v>
      </c>
      <c r="B93" s="31"/>
      <c r="C93" s="31" t="s">
        <v>316</v>
      </c>
      <c r="D93" s="44">
        <v>-76500</v>
      </c>
      <c r="E93" s="35">
        <v>-1960.39</v>
      </c>
      <c r="F93" s="36">
        <v>-7.5969999999999996E-3</v>
      </c>
      <c r="G93" s="16"/>
    </row>
    <row r="94" spans="1:7" x14ac:dyDescent="0.25">
      <c r="A94" s="13" t="s">
        <v>1564</v>
      </c>
      <c r="B94" s="31"/>
      <c r="C94" s="31" t="s">
        <v>263</v>
      </c>
      <c r="D94" s="44">
        <v>-193325</v>
      </c>
      <c r="E94" s="35">
        <v>-3461.48</v>
      </c>
      <c r="F94" s="36">
        <v>-1.3415E-2</v>
      </c>
      <c r="G94" s="16"/>
    </row>
    <row r="95" spans="1:7" x14ac:dyDescent="0.25">
      <c r="A95" s="13" t="s">
        <v>1565</v>
      </c>
      <c r="B95" s="31"/>
      <c r="C95" s="31" t="s">
        <v>257</v>
      </c>
      <c r="D95" s="44">
        <v>-380500</v>
      </c>
      <c r="E95" s="35">
        <v>-5134.09</v>
      </c>
      <c r="F95" s="36">
        <v>-1.9897000000000001E-2</v>
      </c>
      <c r="G95" s="16"/>
    </row>
    <row r="96" spans="1:7" x14ac:dyDescent="0.25">
      <c r="A96" s="13" t="s">
        <v>1566</v>
      </c>
      <c r="B96" s="31"/>
      <c r="C96" s="31" t="s">
        <v>263</v>
      </c>
      <c r="D96" s="44">
        <v>-67257975</v>
      </c>
      <c r="E96" s="35">
        <v>-5770.73</v>
      </c>
      <c r="F96" s="36">
        <v>-2.2363999999999998E-2</v>
      </c>
      <c r="G96" s="16"/>
    </row>
    <row r="97" spans="1:7" x14ac:dyDescent="0.25">
      <c r="A97" s="13" t="s">
        <v>1567</v>
      </c>
      <c r="B97" s="31"/>
      <c r="C97" s="31" t="s">
        <v>371</v>
      </c>
      <c r="D97" s="44">
        <v>-5400300</v>
      </c>
      <c r="E97" s="35">
        <v>-8301.8799999999992</v>
      </c>
      <c r="F97" s="36">
        <v>-3.2174000000000001E-2</v>
      </c>
      <c r="G97" s="16"/>
    </row>
    <row r="98" spans="1:7" x14ac:dyDescent="0.25">
      <c r="A98" s="13" t="s">
        <v>1568</v>
      </c>
      <c r="B98" s="31"/>
      <c r="C98" s="31" t="s">
        <v>260</v>
      </c>
      <c r="D98" s="44">
        <v>-2600950</v>
      </c>
      <c r="E98" s="35">
        <v>-19140.39</v>
      </c>
      <c r="F98" s="36">
        <v>-7.4178999999999995E-2</v>
      </c>
      <c r="G98" s="16"/>
    </row>
    <row r="99" spans="1:7" x14ac:dyDescent="0.25">
      <c r="A99" s="17" t="s">
        <v>189</v>
      </c>
      <c r="B99" s="32"/>
      <c r="C99" s="32"/>
      <c r="D99" s="18"/>
      <c r="E99" s="42">
        <v>-60992.66</v>
      </c>
      <c r="F99" s="43">
        <v>-0.23636099999999999</v>
      </c>
      <c r="G99" s="21"/>
    </row>
    <row r="100" spans="1:7" x14ac:dyDescent="0.25">
      <c r="A100" s="13"/>
      <c r="B100" s="31"/>
      <c r="C100" s="31"/>
      <c r="D100" s="14"/>
      <c r="E100" s="15"/>
      <c r="F100" s="16"/>
      <c r="G100" s="16"/>
    </row>
    <row r="101" spans="1:7" x14ac:dyDescent="0.25">
      <c r="A101" s="13"/>
      <c r="B101" s="31"/>
      <c r="C101" s="31"/>
      <c r="D101" s="14"/>
      <c r="E101" s="15"/>
      <c r="F101" s="16"/>
      <c r="G101" s="16"/>
    </row>
    <row r="102" spans="1:7" x14ac:dyDescent="0.25">
      <c r="A102" s="13"/>
      <c r="B102" s="31"/>
      <c r="C102" s="31"/>
      <c r="D102" s="14"/>
      <c r="E102" s="15"/>
      <c r="F102" s="16"/>
      <c r="G102" s="16"/>
    </row>
    <row r="103" spans="1:7" x14ac:dyDescent="0.25">
      <c r="A103" s="17" t="s">
        <v>1569</v>
      </c>
      <c r="B103" s="31"/>
      <c r="C103" s="31"/>
      <c r="D103" s="14"/>
      <c r="E103" s="15"/>
      <c r="F103" s="16"/>
      <c r="G103" s="16"/>
    </row>
    <row r="104" spans="1:7" x14ac:dyDescent="0.25">
      <c r="A104" s="13" t="s">
        <v>1570</v>
      </c>
      <c r="B104" s="31"/>
      <c r="C104" s="31"/>
      <c r="D104" s="44">
        <v>-14270</v>
      </c>
      <c r="E104" s="35">
        <v>-21098.2</v>
      </c>
      <c r="F104" s="36">
        <v>-8.1767000000000006E-2</v>
      </c>
      <c r="G104" s="16"/>
    </row>
    <row r="105" spans="1:7" x14ac:dyDescent="0.25">
      <c r="A105" s="13" t="s">
        <v>1571</v>
      </c>
      <c r="B105" s="31"/>
      <c r="C105" s="31"/>
      <c r="D105" s="44">
        <v>-7740</v>
      </c>
      <c r="E105" s="35">
        <v>-18288.38</v>
      </c>
      <c r="F105" s="36">
        <v>-7.0877999999999997E-2</v>
      </c>
      <c r="G105" s="16"/>
    </row>
    <row r="106" spans="1:7" x14ac:dyDescent="0.25">
      <c r="A106" s="13" t="s">
        <v>1572</v>
      </c>
      <c r="B106" s="31"/>
      <c r="C106" s="31"/>
      <c r="D106" s="44">
        <v>-810</v>
      </c>
      <c r="E106" s="35">
        <v>-1984.48</v>
      </c>
      <c r="F106" s="36">
        <v>-7.6909999999999999E-3</v>
      </c>
      <c r="G106" s="16"/>
    </row>
    <row r="107" spans="1:7" x14ac:dyDescent="0.25">
      <c r="A107" s="13" t="s">
        <v>1573</v>
      </c>
      <c r="B107" s="31"/>
      <c r="C107" s="31"/>
      <c r="D107" s="14">
        <v>810</v>
      </c>
      <c r="E107" s="15">
        <v>1941.42</v>
      </c>
      <c r="F107" s="16">
        <v>7.5240000000000003E-3</v>
      </c>
      <c r="G107" s="16"/>
    </row>
    <row r="108" spans="1:7" x14ac:dyDescent="0.25">
      <c r="A108" s="13" t="s">
        <v>1574</v>
      </c>
      <c r="B108" s="31"/>
      <c r="C108" s="31"/>
      <c r="D108" s="14">
        <v>3500</v>
      </c>
      <c r="E108" s="15">
        <v>5111.75</v>
      </c>
      <c r="F108" s="16">
        <v>1.9810999999999999E-2</v>
      </c>
      <c r="G108" s="16"/>
    </row>
    <row r="109" spans="1:7" x14ac:dyDescent="0.25">
      <c r="A109" s="17" t="s">
        <v>189</v>
      </c>
      <c r="B109" s="32"/>
      <c r="C109" s="32"/>
      <c r="D109" s="18"/>
      <c r="E109" s="42">
        <v>-34317.89</v>
      </c>
      <c r="F109" s="43">
        <v>-0.13300000000000001</v>
      </c>
      <c r="G109" s="21"/>
    </row>
    <row r="110" spans="1:7" x14ac:dyDescent="0.25">
      <c r="A110" s="13"/>
      <c r="B110" s="31"/>
      <c r="C110" s="31"/>
      <c r="D110" s="14"/>
      <c r="E110" s="15"/>
      <c r="F110" s="16"/>
      <c r="G110" s="16"/>
    </row>
    <row r="111" spans="1:7" x14ac:dyDescent="0.25">
      <c r="A111" s="13"/>
      <c r="B111" s="31"/>
      <c r="C111" s="31"/>
      <c r="D111" s="14"/>
      <c r="E111" s="15"/>
      <c r="F111" s="16"/>
      <c r="G111" s="16"/>
    </row>
    <row r="112" spans="1:7" x14ac:dyDescent="0.25">
      <c r="A112" s="13"/>
      <c r="B112" s="31"/>
      <c r="C112" s="31"/>
      <c r="D112" s="14"/>
      <c r="E112" s="15"/>
      <c r="F112" s="16"/>
      <c r="G112" s="16"/>
    </row>
    <row r="113" spans="1:7" x14ac:dyDescent="0.25">
      <c r="A113" s="13"/>
      <c r="B113" s="31"/>
      <c r="C113" s="31"/>
      <c r="D113" s="14"/>
      <c r="E113" s="15"/>
      <c r="F113" s="16"/>
      <c r="G113" s="16"/>
    </row>
    <row r="114" spans="1:7" x14ac:dyDescent="0.25">
      <c r="A114" s="24" t="s">
        <v>192</v>
      </c>
      <c r="B114" s="33"/>
      <c r="C114" s="33"/>
      <c r="D114" s="25"/>
      <c r="E114" s="45">
        <v>-95310.55</v>
      </c>
      <c r="F114" s="46">
        <v>-0.36936099999999999</v>
      </c>
      <c r="G114" s="21"/>
    </row>
    <row r="115" spans="1:7" x14ac:dyDescent="0.25">
      <c r="A115" s="13"/>
      <c r="B115" s="31"/>
      <c r="C115" s="31"/>
      <c r="D115" s="14"/>
      <c r="E115" s="15"/>
      <c r="F115" s="16"/>
      <c r="G115" s="16"/>
    </row>
    <row r="116" spans="1:7" x14ac:dyDescent="0.25">
      <c r="A116" s="17" t="s">
        <v>156</v>
      </c>
      <c r="B116" s="31"/>
      <c r="C116" s="31"/>
      <c r="D116" s="14"/>
      <c r="E116" s="15"/>
      <c r="F116" s="16"/>
      <c r="G116" s="16"/>
    </row>
    <row r="117" spans="1:7" x14ac:dyDescent="0.25">
      <c r="A117" s="17" t="s">
        <v>157</v>
      </c>
      <c r="B117" s="31"/>
      <c r="C117" s="31"/>
      <c r="D117" s="14"/>
      <c r="E117" s="15"/>
      <c r="F117" s="16"/>
      <c r="G117" s="16"/>
    </row>
    <row r="118" spans="1:7" x14ac:dyDescent="0.25">
      <c r="A118" s="13" t="s">
        <v>1575</v>
      </c>
      <c r="B118" s="31" t="s">
        <v>1576</v>
      </c>
      <c r="C118" s="31" t="s">
        <v>163</v>
      </c>
      <c r="D118" s="14">
        <v>15000000</v>
      </c>
      <c r="E118" s="15">
        <v>15000.62</v>
      </c>
      <c r="F118" s="16">
        <v>5.8136E-2</v>
      </c>
      <c r="G118" s="16">
        <v>7.5062000000000004E-2</v>
      </c>
    </row>
    <row r="119" spans="1:7" x14ac:dyDescent="0.25">
      <c r="A119" s="13" t="s">
        <v>1577</v>
      </c>
      <c r="B119" s="31" t="s">
        <v>1578</v>
      </c>
      <c r="C119" s="31" t="s">
        <v>163</v>
      </c>
      <c r="D119" s="14">
        <v>10000000</v>
      </c>
      <c r="E119" s="15">
        <v>10016.09</v>
      </c>
      <c r="F119" s="16">
        <v>3.8817999999999998E-2</v>
      </c>
      <c r="G119" s="16">
        <v>7.5499999999999998E-2</v>
      </c>
    </row>
    <row r="120" spans="1:7" x14ac:dyDescent="0.25">
      <c r="A120" s="13" t="s">
        <v>1579</v>
      </c>
      <c r="B120" s="31" t="s">
        <v>1580</v>
      </c>
      <c r="C120" s="31" t="s">
        <v>163</v>
      </c>
      <c r="D120" s="14">
        <v>7500000</v>
      </c>
      <c r="E120" s="15">
        <v>7546.38</v>
      </c>
      <c r="F120" s="16">
        <v>2.9246999999999999E-2</v>
      </c>
      <c r="G120" s="16">
        <v>7.775E-2</v>
      </c>
    </row>
    <row r="121" spans="1:7" x14ac:dyDescent="0.25">
      <c r="A121" s="13" t="s">
        <v>1581</v>
      </c>
      <c r="B121" s="31" t="s">
        <v>1582</v>
      </c>
      <c r="C121" s="31" t="s">
        <v>160</v>
      </c>
      <c r="D121" s="14">
        <v>7500000</v>
      </c>
      <c r="E121" s="15">
        <v>7498.23</v>
      </c>
      <c r="F121" s="16">
        <v>2.9059999999999999E-2</v>
      </c>
      <c r="G121" s="16">
        <v>7.5399999999999995E-2</v>
      </c>
    </row>
    <row r="122" spans="1:7" x14ac:dyDescent="0.25">
      <c r="A122" s="13" t="s">
        <v>1583</v>
      </c>
      <c r="B122" s="31" t="s">
        <v>1584</v>
      </c>
      <c r="C122" s="31" t="s">
        <v>163</v>
      </c>
      <c r="D122" s="14">
        <v>7500000</v>
      </c>
      <c r="E122" s="15">
        <v>7438.32</v>
      </c>
      <c r="F122" s="16">
        <v>2.8827999999999999E-2</v>
      </c>
      <c r="G122" s="16">
        <v>7.7612E-2</v>
      </c>
    </row>
    <row r="123" spans="1:7" x14ac:dyDescent="0.25">
      <c r="A123" s="13" t="s">
        <v>1585</v>
      </c>
      <c r="B123" s="31" t="s">
        <v>1586</v>
      </c>
      <c r="C123" s="31" t="s">
        <v>160</v>
      </c>
      <c r="D123" s="14">
        <v>5000000</v>
      </c>
      <c r="E123" s="15">
        <v>5025.93</v>
      </c>
      <c r="F123" s="16">
        <v>1.9477999999999999E-2</v>
      </c>
      <c r="G123" s="16">
        <v>7.7312000000000006E-2</v>
      </c>
    </row>
    <row r="124" spans="1:7" x14ac:dyDescent="0.25">
      <c r="A124" s="13" t="s">
        <v>183</v>
      </c>
      <c r="B124" s="31" t="s">
        <v>184</v>
      </c>
      <c r="C124" s="31" t="s">
        <v>163</v>
      </c>
      <c r="D124" s="14">
        <v>5000000</v>
      </c>
      <c r="E124" s="15">
        <v>5005.97</v>
      </c>
      <c r="F124" s="16">
        <v>1.9401000000000002E-2</v>
      </c>
      <c r="G124" s="16">
        <v>7.6050000000000006E-2</v>
      </c>
    </row>
    <row r="125" spans="1:7" x14ac:dyDescent="0.25">
      <c r="A125" s="13" t="s">
        <v>1587</v>
      </c>
      <c r="B125" s="31" t="s">
        <v>1588</v>
      </c>
      <c r="C125" s="31" t="s">
        <v>163</v>
      </c>
      <c r="D125" s="14">
        <v>5000000</v>
      </c>
      <c r="E125" s="15">
        <v>4990.12</v>
      </c>
      <c r="F125" s="16">
        <v>1.934E-2</v>
      </c>
      <c r="G125" s="16">
        <v>7.5399999999999995E-2</v>
      </c>
    </row>
    <row r="126" spans="1:7" x14ac:dyDescent="0.25">
      <c r="A126" s="13" t="s">
        <v>1589</v>
      </c>
      <c r="B126" s="31" t="s">
        <v>1590</v>
      </c>
      <c r="C126" s="31" t="s">
        <v>163</v>
      </c>
      <c r="D126" s="14">
        <v>5000000</v>
      </c>
      <c r="E126" s="15">
        <v>4951.79</v>
      </c>
      <c r="F126" s="16">
        <v>1.9191E-2</v>
      </c>
      <c r="G126" s="16">
        <v>7.9899999999999999E-2</v>
      </c>
    </row>
    <row r="127" spans="1:7" x14ac:dyDescent="0.25">
      <c r="A127" s="13" t="s">
        <v>1591</v>
      </c>
      <c r="B127" s="31" t="s">
        <v>1592</v>
      </c>
      <c r="C127" s="31" t="s">
        <v>163</v>
      </c>
      <c r="D127" s="14">
        <v>5000000</v>
      </c>
      <c r="E127" s="15">
        <v>4932.47</v>
      </c>
      <c r="F127" s="16">
        <v>1.9116000000000001E-2</v>
      </c>
      <c r="G127" s="16">
        <v>7.8994999999999996E-2</v>
      </c>
    </row>
    <row r="128" spans="1:7" x14ac:dyDescent="0.25">
      <c r="A128" s="13" t="s">
        <v>1593</v>
      </c>
      <c r="B128" s="31" t="s">
        <v>1594</v>
      </c>
      <c r="C128" s="31" t="s">
        <v>163</v>
      </c>
      <c r="D128" s="14">
        <v>5000000</v>
      </c>
      <c r="E128" s="15">
        <v>4918.43</v>
      </c>
      <c r="F128" s="16">
        <v>1.9061999999999999E-2</v>
      </c>
      <c r="G128" s="16">
        <v>8.0500000000000002E-2</v>
      </c>
    </row>
    <row r="129" spans="1:7" x14ac:dyDescent="0.25">
      <c r="A129" s="13" t="s">
        <v>1595</v>
      </c>
      <c r="B129" s="31" t="s">
        <v>1596</v>
      </c>
      <c r="C129" s="31" t="s">
        <v>163</v>
      </c>
      <c r="D129" s="14">
        <v>4500000</v>
      </c>
      <c r="E129" s="15">
        <v>4466.88</v>
      </c>
      <c r="F129" s="16">
        <v>1.7312000000000001E-2</v>
      </c>
      <c r="G129" s="16">
        <v>7.825E-2</v>
      </c>
    </row>
    <row r="130" spans="1:7" x14ac:dyDescent="0.25">
      <c r="A130" s="13" t="s">
        <v>1597</v>
      </c>
      <c r="B130" s="31" t="s">
        <v>1598</v>
      </c>
      <c r="C130" s="31" t="s">
        <v>163</v>
      </c>
      <c r="D130" s="14">
        <v>3500000</v>
      </c>
      <c r="E130" s="15">
        <v>3502.57</v>
      </c>
      <c r="F130" s="16">
        <v>1.3573999999999999E-2</v>
      </c>
      <c r="G130" s="16">
        <v>7.7450000000000005E-2</v>
      </c>
    </row>
    <row r="131" spans="1:7" x14ac:dyDescent="0.25">
      <c r="A131" s="13" t="s">
        <v>1599</v>
      </c>
      <c r="B131" s="31" t="s">
        <v>1600</v>
      </c>
      <c r="C131" s="31" t="s">
        <v>163</v>
      </c>
      <c r="D131" s="14">
        <v>3000000</v>
      </c>
      <c r="E131" s="15">
        <v>3008.23</v>
      </c>
      <c r="F131" s="16">
        <v>1.1658999999999999E-2</v>
      </c>
      <c r="G131" s="16">
        <v>7.5162000000000007E-2</v>
      </c>
    </row>
    <row r="132" spans="1:7" x14ac:dyDescent="0.25">
      <c r="A132" s="13" t="s">
        <v>1601</v>
      </c>
      <c r="B132" s="31" t="s">
        <v>1602</v>
      </c>
      <c r="C132" s="31" t="s">
        <v>160</v>
      </c>
      <c r="D132" s="14">
        <v>3000000</v>
      </c>
      <c r="E132" s="15">
        <v>3002.41</v>
      </c>
      <c r="F132" s="16">
        <v>1.1636000000000001E-2</v>
      </c>
      <c r="G132" s="16">
        <v>7.8325000000000006E-2</v>
      </c>
    </row>
    <row r="133" spans="1:7" x14ac:dyDescent="0.25">
      <c r="A133" s="13" t="s">
        <v>1603</v>
      </c>
      <c r="B133" s="31" t="s">
        <v>1604</v>
      </c>
      <c r="C133" s="31" t="s">
        <v>163</v>
      </c>
      <c r="D133" s="14">
        <v>2500000</v>
      </c>
      <c r="E133" s="15">
        <v>2554</v>
      </c>
      <c r="F133" s="16">
        <v>9.8980000000000005E-3</v>
      </c>
      <c r="G133" s="16">
        <v>7.4999999999999997E-2</v>
      </c>
    </row>
    <row r="134" spans="1:7" x14ac:dyDescent="0.25">
      <c r="A134" s="13" t="s">
        <v>1605</v>
      </c>
      <c r="B134" s="31" t="s">
        <v>1606</v>
      </c>
      <c r="C134" s="31" t="s">
        <v>160</v>
      </c>
      <c r="D134" s="14">
        <v>2500000</v>
      </c>
      <c r="E134" s="15">
        <v>2512.2600000000002</v>
      </c>
      <c r="F134" s="16">
        <v>9.7359999999999999E-3</v>
      </c>
      <c r="G134" s="16">
        <v>7.7613000000000001E-2</v>
      </c>
    </row>
    <row r="135" spans="1:7" x14ac:dyDescent="0.25">
      <c r="A135" s="13" t="s">
        <v>1607</v>
      </c>
      <c r="B135" s="31" t="s">
        <v>1608</v>
      </c>
      <c r="C135" s="31" t="s">
        <v>163</v>
      </c>
      <c r="D135" s="14">
        <v>2500000</v>
      </c>
      <c r="E135" s="15">
        <v>2507.33</v>
      </c>
      <c r="F135" s="16">
        <v>9.7169999999999999E-3</v>
      </c>
      <c r="G135" s="16">
        <v>7.8350000000000003E-2</v>
      </c>
    </row>
    <row r="136" spans="1:7" x14ac:dyDescent="0.25">
      <c r="A136" s="13" t="s">
        <v>1458</v>
      </c>
      <c r="B136" s="31" t="s">
        <v>1459</v>
      </c>
      <c r="C136" s="31" t="s">
        <v>163</v>
      </c>
      <c r="D136" s="14">
        <v>2500000</v>
      </c>
      <c r="E136" s="15">
        <v>2506.56</v>
      </c>
      <c r="F136" s="16">
        <v>9.7140000000000004E-3</v>
      </c>
      <c r="G136" s="16">
        <v>7.5162000000000007E-2</v>
      </c>
    </row>
    <row r="137" spans="1:7" x14ac:dyDescent="0.25">
      <c r="A137" s="13" t="s">
        <v>1609</v>
      </c>
      <c r="B137" s="31" t="s">
        <v>1610</v>
      </c>
      <c r="C137" s="31" t="s">
        <v>163</v>
      </c>
      <c r="D137" s="14">
        <v>2500000</v>
      </c>
      <c r="E137" s="15">
        <v>2495.4899999999998</v>
      </c>
      <c r="F137" s="16">
        <v>9.6710000000000008E-3</v>
      </c>
      <c r="G137" s="16">
        <v>7.5399999999999995E-2</v>
      </c>
    </row>
    <row r="138" spans="1:7" x14ac:dyDescent="0.25">
      <c r="A138" s="13" t="s">
        <v>1611</v>
      </c>
      <c r="B138" s="31" t="s">
        <v>1612</v>
      </c>
      <c r="C138" s="31" t="s">
        <v>163</v>
      </c>
      <c r="D138" s="14">
        <v>2500000</v>
      </c>
      <c r="E138" s="15">
        <v>2494.15</v>
      </c>
      <c r="F138" s="16">
        <v>9.6659999999999992E-3</v>
      </c>
      <c r="G138" s="16">
        <v>7.775E-2</v>
      </c>
    </row>
    <row r="139" spans="1:7" x14ac:dyDescent="0.25">
      <c r="A139" s="13" t="s">
        <v>1613</v>
      </c>
      <c r="B139" s="31" t="s">
        <v>1614</v>
      </c>
      <c r="C139" s="31" t="s">
        <v>163</v>
      </c>
      <c r="D139" s="14">
        <v>2500000</v>
      </c>
      <c r="E139" s="15">
        <v>2474.6999999999998</v>
      </c>
      <c r="F139" s="16">
        <v>9.5910000000000006E-3</v>
      </c>
      <c r="G139" s="16">
        <v>7.6100000000000001E-2</v>
      </c>
    </row>
    <row r="140" spans="1:7" x14ac:dyDescent="0.25">
      <c r="A140" s="13" t="s">
        <v>1615</v>
      </c>
      <c r="B140" s="31" t="s">
        <v>1616</v>
      </c>
      <c r="C140" s="31" t="s">
        <v>163</v>
      </c>
      <c r="D140" s="14">
        <v>2500000</v>
      </c>
      <c r="E140" s="15">
        <v>2470.21</v>
      </c>
      <c r="F140" s="16">
        <v>9.5729999999999999E-3</v>
      </c>
      <c r="G140" s="16">
        <v>7.8258999999999995E-2</v>
      </c>
    </row>
    <row r="141" spans="1:7" x14ac:dyDescent="0.25">
      <c r="A141" s="13" t="s">
        <v>158</v>
      </c>
      <c r="B141" s="31" t="s">
        <v>159</v>
      </c>
      <c r="C141" s="31" t="s">
        <v>160</v>
      </c>
      <c r="D141" s="14">
        <v>1500000</v>
      </c>
      <c r="E141" s="15">
        <v>1508.11</v>
      </c>
      <c r="F141" s="16">
        <v>5.8450000000000004E-3</v>
      </c>
      <c r="G141" s="16">
        <v>7.8399999999999997E-2</v>
      </c>
    </row>
    <row r="142" spans="1:7" x14ac:dyDescent="0.25">
      <c r="A142" s="13" t="s">
        <v>1617</v>
      </c>
      <c r="B142" s="31" t="s">
        <v>1618</v>
      </c>
      <c r="C142" s="31" t="s">
        <v>163</v>
      </c>
      <c r="D142" s="14">
        <v>1500000</v>
      </c>
      <c r="E142" s="15">
        <v>1503.23</v>
      </c>
      <c r="F142" s="16">
        <v>5.8259999999999996E-3</v>
      </c>
      <c r="G142" s="16">
        <v>7.4231000000000005E-2</v>
      </c>
    </row>
    <row r="143" spans="1:7" x14ac:dyDescent="0.25">
      <c r="A143" s="13" t="s">
        <v>1619</v>
      </c>
      <c r="B143" s="31" t="s">
        <v>1620</v>
      </c>
      <c r="C143" s="31" t="s">
        <v>163</v>
      </c>
      <c r="D143" s="14">
        <v>500000</v>
      </c>
      <c r="E143" s="15">
        <v>500.53</v>
      </c>
      <c r="F143" s="16">
        <v>1.9400000000000001E-3</v>
      </c>
      <c r="G143" s="16">
        <v>7.5700000000000003E-2</v>
      </c>
    </row>
    <row r="144" spans="1:7" x14ac:dyDescent="0.25">
      <c r="A144" s="13" t="s">
        <v>1621</v>
      </c>
      <c r="B144" s="31" t="s">
        <v>1622</v>
      </c>
      <c r="C144" s="31" t="s">
        <v>160</v>
      </c>
      <c r="D144" s="14">
        <v>500000</v>
      </c>
      <c r="E144" s="15">
        <v>499.82</v>
      </c>
      <c r="F144" s="16">
        <v>1.9369999999999999E-3</v>
      </c>
      <c r="G144" s="16">
        <v>7.7758999999999995E-2</v>
      </c>
    </row>
    <row r="145" spans="1:7" x14ac:dyDescent="0.25">
      <c r="A145" s="13" t="s">
        <v>1623</v>
      </c>
      <c r="B145" s="31" t="s">
        <v>1624</v>
      </c>
      <c r="C145" s="31" t="s">
        <v>163</v>
      </c>
      <c r="D145" s="14">
        <v>500000</v>
      </c>
      <c r="E145" s="15">
        <v>499.81</v>
      </c>
      <c r="F145" s="16">
        <v>1.9369999999999999E-3</v>
      </c>
      <c r="G145" s="16">
        <v>7.5999999999999998E-2</v>
      </c>
    </row>
    <row r="146" spans="1:7" x14ac:dyDescent="0.25">
      <c r="A146" s="13" t="s">
        <v>1625</v>
      </c>
      <c r="B146" s="31" t="s">
        <v>1626</v>
      </c>
      <c r="C146" s="31" t="s">
        <v>163</v>
      </c>
      <c r="D146" s="14">
        <v>500000</v>
      </c>
      <c r="E146" s="15">
        <v>496.1</v>
      </c>
      <c r="F146" s="16">
        <v>1.923E-3</v>
      </c>
      <c r="G146" s="16">
        <v>7.8848000000000001E-2</v>
      </c>
    </row>
    <row r="147" spans="1:7" x14ac:dyDescent="0.25">
      <c r="A147" s="13" t="s">
        <v>161</v>
      </c>
      <c r="B147" s="31" t="s">
        <v>162</v>
      </c>
      <c r="C147" s="31" t="s">
        <v>163</v>
      </c>
      <c r="D147" s="14">
        <v>200000</v>
      </c>
      <c r="E147" s="15">
        <v>200.28</v>
      </c>
      <c r="F147" s="16">
        <v>7.76E-4</v>
      </c>
      <c r="G147" s="16">
        <v>7.7312000000000006E-2</v>
      </c>
    </row>
    <row r="148" spans="1:7" x14ac:dyDescent="0.25">
      <c r="A148" s="13" t="s">
        <v>1627</v>
      </c>
      <c r="B148" s="31" t="s">
        <v>1628</v>
      </c>
      <c r="C148" s="31" t="s">
        <v>163</v>
      </c>
      <c r="D148" s="14">
        <v>200000</v>
      </c>
      <c r="E148" s="15">
        <v>200.23</v>
      </c>
      <c r="F148" s="16">
        <v>7.76E-4</v>
      </c>
      <c r="G148" s="16">
        <v>7.6100000000000001E-2</v>
      </c>
    </row>
    <row r="149" spans="1:7" x14ac:dyDescent="0.25">
      <c r="A149" s="17" t="s">
        <v>189</v>
      </c>
      <c r="B149" s="32"/>
      <c r="C149" s="32"/>
      <c r="D149" s="18"/>
      <c r="E149" s="37">
        <v>116727.25</v>
      </c>
      <c r="F149" s="38">
        <v>0.45236900000000002</v>
      </c>
      <c r="G149" s="21"/>
    </row>
    <row r="150" spans="1:7" x14ac:dyDescent="0.25">
      <c r="A150" s="13"/>
      <c r="B150" s="31"/>
      <c r="C150" s="31"/>
      <c r="D150" s="14"/>
      <c r="E150" s="15"/>
      <c r="F150" s="16"/>
      <c r="G150" s="16"/>
    </row>
    <row r="151" spans="1:7" x14ac:dyDescent="0.25">
      <c r="A151" s="17" t="s">
        <v>235</v>
      </c>
      <c r="B151" s="31"/>
      <c r="C151" s="31"/>
      <c r="D151" s="14"/>
      <c r="E151" s="15"/>
      <c r="F151" s="16"/>
      <c r="G151" s="16"/>
    </row>
    <row r="152" spans="1:7" x14ac:dyDescent="0.25">
      <c r="A152" s="13" t="s">
        <v>777</v>
      </c>
      <c r="B152" s="31" t="s">
        <v>778</v>
      </c>
      <c r="C152" s="31" t="s">
        <v>238</v>
      </c>
      <c r="D152" s="14">
        <v>6500000</v>
      </c>
      <c r="E152" s="15">
        <v>6617.15</v>
      </c>
      <c r="F152" s="16">
        <v>2.5645000000000001E-2</v>
      </c>
      <c r="G152" s="16">
        <v>5.901E-2</v>
      </c>
    </row>
    <row r="153" spans="1:7" x14ac:dyDescent="0.25">
      <c r="A153" s="13" t="s">
        <v>767</v>
      </c>
      <c r="B153" s="31" t="s">
        <v>768</v>
      </c>
      <c r="C153" s="31" t="s">
        <v>238</v>
      </c>
      <c r="D153" s="14">
        <v>5000000</v>
      </c>
      <c r="E153" s="15">
        <v>5081.78</v>
      </c>
      <c r="F153" s="16">
        <v>1.9695000000000001E-2</v>
      </c>
      <c r="G153" s="16">
        <v>7.0741999999999999E-2</v>
      </c>
    </row>
    <row r="154" spans="1:7" x14ac:dyDescent="0.25">
      <c r="A154" s="13" t="s">
        <v>236</v>
      </c>
      <c r="B154" s="31" t="s">
        <v>237</v>
      </c>
      <c r="C154" s="31" t="s">
        <v>238</v>
      </c>
      <c r="D154" s="14">
        <v>4500000</v>
      </c>
      <c r="E154" s="15">
        <v>4554.9799999999996</v>
      </c>
      <c r="F154" s="16">
        <v>1.7652999999999999E-2</v>
      </c>
      <c r="G154" s="16">
        <v>6.5083000000000002E-2</v>
      </c>
    </row>
    <row r="155" spans="1:7" x14ac:dyDescent="0.25">
      <c r="A155" s="13" t="s">
        <v>1629</v>
      </c>
      <c r="B155" s="31" t="s">
        <v>1630</v>
      </c>
      <c r="C155" s="31" t="s">
        <v>238</v>
      </c>
      <c r="D155" s="14">
        <v>2500000</v>
      </c>
      <c r="E155" s="15">
        <v>2450.59</v>
      </c>
      <c r="F155" s="16">
        <v>9.4970000000000002E-3</v>
      </c>
      <c r="G155" s="16">
        <v>7.0784E-2</v>
      </c>
    </row>
    <row r="156" spans="1:7" x14ac:dyDescent="0.25">
      <c r="A156" s="13" t="s">
        <v>1631</v>
      </c>
      <c r="B156" s="31" t="s">
        <v>1632</v>
      </c>
      <c r="C156" s="31" t="s">
        <v>238</v>
      </c>
      <c r="D156" s="14">
        <v>100000</v>
      </c>
      <c r="E156" s="15">
        <v>101.65</v>
      </c>
      <c r="F156" s="16">
        <v>3.9399999999999998E-4</v>
      </c>
      <c r="G156" s="16">
        <v>6.5976999999999994E-2</v>
      </c>
    </row>
    <row r="157" spans="1:7" x14ac:dyDescent="0.25">
      <c r="A157" s="17" t="s">
        <v>189</v>
      </c>
      <c r="B157" s="32"/>
      <c r="C157" s="32"/>
      <c r="D157" s="18"/>
      <c r="E157" s="37">
        <v>18806.150000000001</v>
      </c>
      <c r="F157" s="38">
        <v>7.2884000000000004E-2</v>
      </c>
      <c r="G157" s="21"/>
    </row>
    <row r="158" spans="1:7" x14ac:dyDescent="0.25">
      <c r="A158" s="13"/>
      <c r="B158" s="31"/>
      <c r="C158" s="31"/>
      <c r="D158" s="14"/>
      <c r="E158" s="15"/>
      <c r="F158" s="16"/>
      <c r="G158" s="16"/>
    </row>
    <row r="159" spans="1:7" x14ac:dyDescent="0.25">
      <c r="A159" s="17" t="s">
        <v>190</v>
      </c>
      <c r="B159" s="31"/>
      <c r="C159" s="31"/>
      <c r="D159" s="14"/>
      <c r="E159" s="15"/>
      <c r="F159" s="16"/>
      <c r="G159" s="16"/>
    </row>
    <row r="160" spans="1:7" x14ac:dyDescent="0.25">
      <c r="A160" s="17" t="s">
        <v>189</v>
      </c>
      <c r="B160" s="31"/>
      <c r="C160" s="31"/>
      <c r="D160" s="14"/>
      <c r="E160" s="39" t="s">
        <v>155</v>
      </c>
      <c r="F160" s="40" t="s">
        <v>155</v>
      </c>
      <c r="G160" s="16"/>
    </row>
    <row r="161" spans="1:7" x14ac:dyDescent="0.25">
      <c r="A161" s="13"/>
      <c r="B161" s="31"/>
      <c r="C161" s="31"/>
      <c r="D161" s="14"/>
      <c r="E161" s="15"/>
      <c r="F161" s="16"/>
      <c r="G161" s="16"/>
    </row>
    <row r="162" spans="1:7" x14ac:dyDescent="0.25">
      <c r="A162" s="17" t="s">
        <v>191</v>
      </c>
      <c r="B162" s="31"/>
      <c r="C162" s="31"/>
      <c r="D162" s="14"/>
      <c r="E162" s="15"/>
      <c r="F162" s="16"/>
      <c r="G162" s="16"/>
    </row>
    <row r="163" spans="1:7" x14ac:dyDescent="0.25">
      <c r="A163" s="17" t="s">
        <v>189</v>
      </c>
      <c r="B163" s="31"/>
      <c r="C163" s="31"/>
      <c r="D163" s="14"/>
      <c r="E163" s="39" t="s">
        <v>155</v>
      </c>
      <c r="F163" s="40" t="s">
        <v>155</v>
      </c>
      <c r="G163" s="16"/>
    </row>
    <row r="164" spans="1:7" x14ac:dyDescent="0.25">
      <c r="A164" s="13"/>
      <c r="B164" s="31"/>
      <c r="C164" s="31"/>
      <c r="D164" s="14"/>
      <c r="E164" s="15"/>
      <c r="F164" s="16"/>
      <c r="G164" s="16"/>
    </row>
    <row r="165" spans="1:7" x14ac:dyDescent="0.25">
      <c r="A165" s="24" t="s">
        <v>192</v>
      </c>
      <c r="B165" s="33"/>
      <c r="C165" s="33"/>
      <c r="D165" s="25"/>
      <c r="E165" s="19">
        <v>135533.4</v>
      </c>
      <c r="F165" s="20">
        <v>0.52526799999999996</v>
      </c>
      <c r="G165" s="21"/>
    </row>
    <row r="166" spans="1:7" x14ac:dyDescent="0.25">
      <c r="A166" s="13"/>
      <c r="B166" s="31"/>
      <c r="C166" s="31"/>
      <c r="D166" s="14"/>
      <c r="E166" s="15"/>
      <c r="F166" s="16"/>
      <c r="G166" s="16"/>
    </row>
    <row r="167" spans="1:7" x14ac:dyDescent="0.25">
      <c r="A167" s="17" t="s">
        <v>599</v>
      </c>
      <c r="B167" s="31"/>
      <c r="C167" s="31"/>
      <c r="D167" s="14"/>
      <c r="E167" s="15"/>
      <c r="F167" s="16"/>
      <c r="G167" s="16"/>
    </row>
    <row r="168" spans="1:7" x14ac:dyDescent="0.25">
      <c r="A168" s="17" t="s">
        <v>611</v>
      </c>
      <c r="B168" s="31"/>
      <c r="C168" s="31"/>
      <c r="D168" s="14"/>
      <c r="E168" s="15"/>
      <c r="F168" s="16"/>
      <c r="G168" s="16"/>
    </row>
    <row r="169" spans="1:7" x14ac:dyDescent="0.25">
      <c r="A169" s="13" t="s">
        <v>666</v>
      </c>
      <c r="B169" s="31" t="s">
        <v>667</v>
      </c>
      <c r="C169" s="31" t="s">
        <v>622</v>
      </c>
      <c r="D169" s="14">
        <v>2000000</v>
      </c>
      <c r="E169" s="15">
        <v>1871.32</v>
      </c>
      <c r="F169" s="16">
        <v>7.2519999999999998E-3</v>
      </c>
      <c r="G169" s="16">
        <v>7.2749999999999995E-2</v>
      </c>
    </row>
    <row r="170" spans="1:7" x14ac:dyDescent="0.25">
      <c r="A170" s="17" t="s">
        <v>189</v>
      </c>
      <c r="B170" s="32"/>
      <c r="C170" s="32"/>
      <c r="D170" s="18"/>
      <c r="E170" s="37">
        <v>1871.32</v>
      </c>
      <c r="F170" s="38">
        <v>7.2519999999999998E-3</v>
      </c>
      <c r="G170" s="21"/>
    </row>
    <row r="171" spans="1:7" x14ac:dyDescent="0.25">
      <c r="A171" s="13"/>
      <c r="B171" s="31"/>
      <c r="C171" s="31"/>
      <c r="D171" s="14"/>
      <c r="E171" s="15"/>
      <c r="F171" s="16"/>
      <c r="G171" s="16"/>
    </row>
    <row r="172" spans="1:7" x14ac:dyDescent="0.25">
      <c r="A172" s="24" t="s">
        <v>192</v>
      </c>
      <c r="B172" s="33"/>
      <c r="C172" s="33"/>
      <c r="D172" s="25"/>
      <c r="E172" s="19">
        <v>1871.32</v>
      </c>
      <c r="F172" s="20">
        <v>7.2519999999999998E-3</v>
      </c>
      <c r="G172" s="21"/>
    </row>
    <row r="173" spans="1:7" x14ac:dyDescent="0.25">
      <c r="A173" s="13"/>
      <c r="B173" s="31"/>
      <c r="C173" s="31"/>
      <c r="D173" s="14"/>
      <c r="E173" s="15"/>
      <c r="F173" s="16"/>
      <c r="G173" s="16"/>
    </row>
    <row r="174" spans="1:7" x14ac:dyDescent="0.25">
      <c r="A174" s="13"/>
      <c r="B174" s="31"/>
      <c r="C174" s="31"/>
      <c r="D174" s="14"/>
      <c r="E174" s="15"/>
      <c r="F174" s="16"/>
      <c r="G174" s="16"/>
    </row>
    <row r="175" spans="1:7" x14ac:dyDescent="0.25">
      <c r="A175" s="13"/>
      <c r="B175" s="31"/>
      <c r="C175" s="31"/>
      <c r="D175" s="14"/>
      <c r="E175" s="15"/>
      <c r="F175" s="16"/>
      <c r="G175" s="16"/>
    </row>
    <row r="176" spans="1:7" x14ac:dyDescent="0.25">
      <c r="A176" s="13"/>
      <c r="B176" s="31"/>
      <c r="C176" s="31"/>
      <c r="D176" s="14"/>
      <c r="E176" s="15"/>
      <c r="F176" s="16"/>
      <c r="G176" s="16"/>
    </row>
    <row r="177" spans="1:7" x14ac:dyDescent="0.25">
      <c r="A177" s="17" t="s">
        <v>1633</v>
      </c>
      <c r="B177" s="32"/>
      <c r="C177" s="32"/>
      <c r="D177" s="18"/>
      <c r="E177" s="41"/>
      <c r="F177" s="21"/>
      <c r="G177" s="21"/>
    </row>
    <row r="178" spans="1:7" x14ac:dyDescent="0.25">
      <c r="A178" s="17" t="s">
        <v>1634</v>
      </c>
      <c r="B178" s="32"/>
      <c r="C178" s="32"/>
      <c r="D178" s="18"/>
      <c r="E178" s="41"/>
      <c r="F178" s="21"/>
      <c r="G178" s="21"/>
    </row>
    <row r="179" spans="1:7" x14ac:dyDescent="0.25">
      <c r="A179" s="13" t="s">
        <v>1635</v>
      </c>
      <c r="B179" s="31" t="s">
        <v>1636</v>
      </c>
      <c r="C179" s="31"/>
      <c r="D179" s="14">
        <v>10770</v>
      </c>
      <c r="E179" s="15">
        <v>15803.353037999999</v>
      </c>
      <c r="F179" s="16">
        <f>E179/E200</f>
        <v>6.1246967999823265E-2</v>
      </c>
      <c r="G179" s="16"/>
    </row>
    <row r="180" spans="1:7" x14ac:dyDescent="0.25">
      <c r="A180" s="17" t="s">
        <v>1637</v>
      </c>
      <c r="B180" s="32"/>
      <c r="C180" s="32"/>
      <c r="D180" s="18"/>
      <c r="E180" s="41"/>
      <c r="F180" s="21"/>
      <c r="G180" s="21"/>
    </row>
    <row r="181" spans="1:7" x14ac:dyDescent="0.25">
      <c r="A181" s="13" t="s">
        <v>1638</v>
      </c>
      <c r="B181" s="31" t="s">
        <v>1639</v>
      </c>
      <c r="C181" s="31"/>
      <c r="D181" s="82">
        <v>7740</v>
      </c>
      <c r="E181" s="15">
        <v>18142.841735999998</v>
      </c>
      <c r="F181" s="16">
        <f>E181/E200</f>
        <v>7.0313815337715038E-2</v>
      </c>
      <c r="G181" s="16"/>
    </row>
    <row r="182" spans="1:7" x14ac:dyDescent="0.25">
      <c r="A182" s="17" t="s">
        <v>189</v>
      </c>
      <c r="B182" s="32"/>
      <c r="C182" s="32"/>
      <c r="D182" s="18"/>
      <c r="E182" s="37">
        <f>E181+E179</f>
        <v>33946.194773999996</v>
      </c>
      <c r="F182" s="38">
        <f>F181+F179</f>
        <v>0.13156078333753829</v>
      </c>
      <c r="G182" s="16"/>
    </row>
    <row r="183" spans="1:7" x14ac:dyDescent="0.25">
      <c r="A183" s="76" t="s">
        <v>192</v>
      </c>
      <c r="B183" s="77"/>
      <c r="C183" s="77"/>
      <c r="D183" s="78"/>
      <c r="E183" s="37">
        <v>33946.194774000003</v>
      </c>
      <c r="F183" s="38">
        <v>0.13156078333753829</v>
      </c>
      <c r="G183" s="21"/>
    </row>
    <row r="184" spans="1:7" x14ac:dyDescent="0.25">
      <c r="A184" s="13"/>
      <c r="B184" s="31"/>
      <c r="C184" s="31"/>
      <c r="D184" s="14"/>
      <c r="E184" s="15"/>
      <c r="F184" s="16"/>
      <c r="G184" s="16"/>
    </row>
    <row r="185" spans="1:7" x14ac:dyDescent="0.25">
      <c r="A185" s="13"/>
      <c r="B185" s="31"/>
      <c r="C185" s="31"/>
      <c r="D185" s="14"/>
      <c r="E185" s="15"/>
      <c r="F185" s="16"/>
      <c r="G185" s="16"/>
    </row>
    <row r="186" spans="1:7" x14ac:dyDescent="0.25">
      <c r="A186" s="13"/>
      <c r="B186" s="31"/>
      <c r="C186" s="31"/>
      <c r="D186" s="14"/>
      <c r="E186" s="15"/>
      <c r="F186" s="16"/>
      <c r="G186" s="16"/>
    </row>
    <row r="187" spans="1:7" x14ac:dyDescent="0.25">
      <c r="A187" s="17" t="s">
        <v>891</v>
      </c>
      <c r="B187" s="31"/>
      <c r="C187" s="31"/>
      <c r="D187" s="14"/>
      <c r="E187" s="15"/>
      <c r="F187" s="16"/>
      <c r="G187" s="16"/>
    </row>
    <row r="188" spans="1:7" x14ac:dyDescent="0.25">
      <c r="A188" s="13" t="s">
        <v>1640</v>
      </c>
      <c r="B188" s="31" t="s">
        <v>1641</v>
      </c>
      <c r="C188" s="31"/>
      <c r="D188" s="14">
        <v>19035051.668000001</v>
      </c>
      <c r="E188" s="15">
        <v>2068.42</v>
      </c>
      <c r="F188" s="16">
        <v>8.0160000000000006E-3</v>
      </c>
      <c r="G188" s="16"/>
    </row>
    <row r="189" spans="1:7" x14ac:dyDescent="0.25">
      <c r="A189" s="13" t="s">
        <v>1642</v>
      </c>
      <c r="B189" s="31" t="s">
        <v>1643</v>
      </c>
      <c r="C189" s="31"/>
      <c r="D189" s="14">
        <v>16055388.784</v>
      </c>
      <c r="E189" s="15">
        <v>1770.91</v>
      </c>
      <c r="F189" s="16">
        <v>6.8630000000000002E-3</v>
      </c>
      <c r="G189" s="16"/>
    </row>
    <row r="190" spans="1:7" x14ac:dyDescent="0.25">
      <c r="A190" s="13"/>
      <c r="B190" s="31"/>
      <c r="C190" s="31"/>
      <c r="D190" s="14"/>
      <c r="E190" s="15"/>
      <c r="F190" s="16"/>
      <c r="G190" s="16"/>
    </row>
    <row r="191" spans="1:7" x14ac:dyDescent="0.25">
      <c r="A191" s="24" t="s">
        <v>192</v>
      </c>
      <c r="B191" s="33"/>
      <c r="C191" s="33"/>
      <c r="D191" s="25"/>
      <c r="E191" s="19">
        <v>3839.33</v>
      </c>
      <c r="F191" s="20">
        <v>1.4880000000000001E-2</v>
      </c>
      <c r="G191" s="21"/>
    </row>
    <row r="192" spans="1:7" x14ac:dyDescent="0.25">
      <c r="A192" s="13"/>
      <c r="B192" s="31"/>
      <c r="C192" s="31"/>
      <c r="D192" s="14"/>
      <c r="E192" s="15"/>
      <c r="F192" s="16"/>
      <c r="G192" s="16"/>
    </row>
    <row r="193" spans="1:7" x14ac:dyDescent="0.25">
      <c r="A193" s="17" t="s">
        <v>193</v>
      </c>
      <c r="B193" s="31"/>
      <c r="C193" s="31"/>
      <c r="D193" s="14"/>
      <c r="E193" s="15"/>
      <c r="F193" s="16"/>
      <c r="G193" s="16"/>
    </row>
    <row r="194" spans="1:7" x14ac:dyDescent="0.25">
      <c r="A194" s="13" t="s">
        <v>194</v>
      </c>
      <c r="B194" s="31"/>
      <c r="C194" s="31"/>
      <c r="D194" s="14"/>
      <c r="E194" s="15">
        <v>18370.11</v>
      </c>
      <c r="F194" s="16">
        <v>7.1194999999999994E-2</v>
      </c>
      <c r="G194" s="16">
        <v>5.2232000000000001E-2</v>
      </c>
    </row>
    <row r="195" spans="1:7" x14ac:dyDescent="0.25">
      <c r="A195" s="17" t="s">
        <v>189</v>
      </c>
      <c r="B195" s="32"/>
      <c r="C195" s="32"/>
      <c r="D195" s="18"/>
      <c r="E195" s="37">
        <v>18370.11</v>
      </c>
      <c r="F195" s="38">
        <v>7.1193999999999993E-2</v>
      </c>
      <c r="G195" s="21"/>
    </row>
    <row r="196" spans="1:7" x14ac:dyDescent="0.25">
      <c r="A196" s="13"/>
      <c r="B196" s="31"/>
      <c r="C196" s="31"/>
      <c r="D196" s="14"/>
      <c r="E196" s="15"/>
      <c r="F196" s="16"/>
      <c r="G196" s="16"/>
    </row>
    <row r="197" spans="1:7" x14ac:dyDescent="0.25">
      <c r="A197" s="24" t="s">
        <v>192</v>
      </c>
      <c r="B197" s="33"/>
      <c r="C197" s="33"/>
      <c r="D197" s="25"/>
      <c r="E197" s="19">
        <v>18370.11</v>
      </c>
      <c r="F197" s="20">
        <v>7.1194999999999994E-2</v>
      </c>
      <c r="G197" s="21"/>
    </row>
    <row r="198" spans="1:7" x14ac:dyDescent="0.25">
      <c r="A198" s="13" t="s">
        <v>195</v>
      </c>
      <c r="B198" s="31"/>
      <c r="C198" s="31"/>
      <c r="D198" s="14"/>
      <c r="E198" s="15">
        <v>4515.9833034000003</v>
      </c>
      <c r="F198" s="16">
        <v>1.7502E-2</v>
      </c>
      <c r="G198" s="16"/>
    </row>
    <row r="199" spans="1:7" x14ac:dyDescent="0.25">
      <c r="A199" s="13" t="s">
        <v>196</v>
      </c>
      <c r="B199" s="31"/>
      <c r="C199" s="31"/>
      <c r="D199" s="14"/>
      <c r="E199" s="15">
        <v>-666.07807739999771</v>
      </c>
      <c r="F199" s="16">
        <f>E199/E200</f>
        <v>-2.5814308263447066E-3</v>
      </c>
      <c r="G199" s="16">
        <v>5.2232000000000001E-2</v>
      </c>
    </row>
    <row r="200" spans="1:7" x14ac:dyDescent="0.25">
      <c r="A200" s="26" t="s">
        <v>198</v>
      </c>
      <c r="B200" s="34"/>
      <c r="C200" s="34"/>
      <c r="D200" s="27"/>
      <c r="E200" s="28">
        <v>258026.7</v>
      </c>
      <c r="F200" s="29">
        <v>1</v>
      </c>
      <c r="G200" s="29"/>
    </row>
    <row r="201" spans="1:7" x14ac:dyDescent="0.25">
      <c r="F201" s="2"/>
    </row>
    <row r="202" spans="1:7" x14ac:dyDescent="0.25">
      <c r="A202" s="1" t="s">
        <v>1644</v>
      </c>
    </row>
    <row r="203" spans="1:7" x14ac:dyDescent="0.25">
      <c r="A203" s="1" t="s">
        <v>702</v>
      </c>
      <c r="E203" s="52"/>
    </row>
    <row r="204" spans="1:7" x14ac:dyDescent="0.25">
      <c r="A204" s="1" t="s">
        <v>199</v>
      </c>
    </row>
    <row r="205" spans="1:7" x14ac:dyDescent="0.25">
      <c r="A205" s="1"/>
      <c r="E205" s="52"/>
    </row>
    <row r="206" spans="1:7" x14ac:dyDescent="0.25">
      <c r="A206" s="1" t="s">
        <v>211</v>
      </c>
    </row>
    <row r="207" spans="1:7" x14ac:dyDescent="0.25">
      <c r="A207" s="48" t="s">
        <v>212</v>
      </c>
      <c r="B207" s="3" t="s">
        <v>155</v>
      </c>
    </row>
    <row r="208" spans="1:7" x14ac:dyDescent="0.25">
      <c r="A208" t="s">
        <v>213</v>
      </c>
    </row>
    <row r="209" spans="1:5" x14ac:dyDescent="0.25">
      <c r="A209" s="56" t="s">
        <v>214</v>
      </c>
      <c r="B209" s="3" t="s">
        <v>215</v>
      </c>
      <c r="C209" s="3" t="s">
        <v>215</v>
      </c>
    </row>
    <row r="210" spans="1:5" x14ac:dyDescent="0.25">
      <c r="A210" s="56"/>
      <c r="B210" s="49">
        <v>45930</v>
      </c>
      <c r="C210" s="49">
        <v>46112</v>
      </c>
      <c r="E210" s="52"/>
    </row>
    <row r="211" spans="1:5" x14ac:dyDescent="0.25">
      <c r="A211" s="56" t="s">
        <v>216</v>
      </c>
      <c r="B211">
        <v>11.898899999999999</v>
      </c>
      <c r="C211">
        <v>12.2651</v>
      </c>
    </row>
    <row r="212" spans="1:5" x14ac:dyDescent="0.25">
      <c r="A212" s="56" t="s">
        <v>217</v>
      </c>
      <c r="B212">
        <v>11.898899999999999</v>
      </c>
      <c r="C212">
        <v>12.2651</v>
      </c>
    </row>
    <row r="213" spans="1:5" x14ac:dyDescent="0.25">
      <c r="A213" s="56" t="s">
        <v>218</v>
      </c>
      <c r="B213">
        <v>11.8131</v>
      </c>
      <c r="C213">
        <v>12.1562</v>
      </c>
    </row>
    <row r="214" spans="1:5" x14ac:dyDescent="0.25">
      <c r="A214" s="56" t="s">
        <v>219</v>
      </c>
      <c r="B214">
        <v>11.8131</v>
      </c>
      <c r="C214">
        <v>12.1562</v>
      </c>
    </row>
    <row r="216" spans="1:5" x14ac:dyDescent="0.25">
      <c r="A216" t="s">
        <v>220</v>
      </c>
      <c r="B216" s="3" t="s">
        <v>155</v>
      </c>
    </row>
    <row r="217" spans="1:5" x14ac:dyDescent="0.25">
      <c r="A217" t="s">
        <v>221</v>
      </c>
      <c r="B217" s="3" t="s">
        <v>155</v>
      </c>
    </row>
    <row r="218" spans="1:5" ht="30" x14ac:dyDescent="0.25">
      <c r="A218" s="48" t="s">
        <v>222</v>
      </c>
      <c r="B218" s="3" t="s">
        <v>155</v>
      </c>
    </row>
    <row r="219" spans="1:5" x14ac:dyDescent="0.25">
      <c r="A219" s="48" t="s">
        <v>223</v>
      </c>
      <c r="B219" s="3" t="s">
        <v>155</v>
      </c>
    </row>
    <row r="220" spans="1:5" x14ac:dyDescent="0.25">
      <c r="A220" t="s">
        <v>224</v>
      </c>
      <c r="B220" s="3" t="s">
        <v>155</v>
      </c>
    </row>
    <row r="221" spans="1:5" x14ac:dyDescent="0.25">
      <c r="A221" t="s">
        <v>484</v>
      </c>
      <c r="B221" s="50">
        <v>5.7714999999999996</v>
      </c>
    </row>
    <row r="222" spans="1:5" ht="29.1" customHeight="1" x14ac:dyDescent="0.25">
      <c r="A222" s="48" t="s">
        <v>225</v>
      </c>
      <c r="B222" s="58">
        <v>0</v>
      </c>
    </row>
    <row r="223" spans="1:5" ht="29.1" customHeight="1" x14ac:dyDescent="0.25">
      <c r="A223" s="48" t="s">
        <v>226</v>
      </c>
      <c r="B223" s="3" t="s">
        <v>155</v>
      </c>
    </row>
    <row r="224" spans="1:5" ht="29.1" customHeight="1" x14ac:dyDescent="0.25">
      <c r="A224" s="48" t="s">
        <v>227</v>
      </c>
      <c r="B224" s="3" t="s">
        <v>155</v>
      </c>
    </row>
    <row r="225" spans="1:4" x14ac:dyDescent="0.25">
      <c r="A225" s="48" t="s">
        <v>228</v>
      </c>
      <c r="B225" s="3" t="s">
        <v>155</v>
      </c>
    </row>
    <row r="226" spans="1:4" x14ac:dyDescent="0.25">
      <c r="A226" s="48" t="s">
        <v>229</v>
      </c>
      <c r="B226" s="3" t="s">
        <v>155</v>
      </c>
    </row>
    <row r="228" spans="1:4" ht="69.95" customHeight="1" x14ac:dyDescent="0.25">
      <c r="A228" s="120" t="s">
        <v>230</v>
      </c>
      <c r="B228" s="120" t="s">
        <v>231</v>
      </c>
      <c r="C228" s="120" t="s">
        <v>3</v>
      </c>
      <c r="D228" s="120" t="s">
        <v>4</v>
      </c>
    </row>
    <row r="229" spans="1:4" ht="69.95" customHeight="1" x14ac:dyDescent="0.25">
      <c r="A229" s="120" t="s">
        <v>1645</v>
      </c>
      <c r="B229" s="120"/>
      <c r="C229" s="120" t="s">
        <v>68</v>
      </c>
      <c r="D229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99"/>
  <sheetViews>
    <sheetView showGridLines="0" workbookViewId="0">
      <pane ySplit="6" topLeftCell="A70" activePane="bottomLeft" state="frozen"/>
      <selection activeCell="B70" sqref="B70"/>
      <selection pane="bottomLeft" activeCell="A92" sqref="A92"/>
    </sheetView>
  </sheetViews>
  <sheetFormatPr defaultRowHeight="15" x14ac:dyDescent="0.25"/>
  <cols>
    <col min="1" max="1" width="60.28515625" customWidth="1"/>
    <col min="2" max="2" width="22" bestFit="1" customWidth="1"/>
    <col min="3" max="3" width="42" bestFit="1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1646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1647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1204</v>
      </c>
      <c r="B10" s="31" t="s">
        <v>1205</v>
      </c>
      <c r="C10" s="31" t="s">
        <v>1206</v>
      </c>
      <c r="D10" s="14">
        <v>171167</v>
      </c>
      <c r="E10" s="15">
        <v>1120.8</v>
      </c>
      <c r="F10" s="16">
        <v>5.1400000000000001E-2</v>
      </c>
      <c r="G10" s="16"/>
    </row>
    <row r="11" spans="1:8" x14ac:dyDescent="0.25">
      <c r="A11" s="13" t="s">
        <v>496</v>
      </c>
      <c r="B11" s="31" t="s">
        <v>497</v>
      </c>
      <c r="C11" s="31" t="s">
        <v>404</v>
      </c>
      <c r="D11" s="14">
        <v>203434</v>
      </c>
      <c r="E11" s="15">
        <v>803.16</v>
      </c>
      <c r="F11" s="16">
        <v>3.6799999999999999E-2</v>
      </c>
      <c r="G11" s="16"/>
    </row>
    <row r="12" spans="1:8" x14ac:dyDescent="0.25">
      <c r="A12" s="13" t="s">
        <v>358</v>
      </c>
      <c r="B12" s="31" t="s">
        <v>359</v>
      </c>
      <c r="C12" s="31" t="s">
        <v>287</v>
      </c>
      <c r="D12" s="14">
        <v>23658</v>
      </c>
      <c r="E12" s="15">
        <v>795.81</v>
      </c>
      <c r="F12" s="16">
        <v>3.6499999999999998E-2</v>
      </c>
      <c r="G12" s="16"/>
    </row>
    <row r="13" spans="1:8" x14ac:dyDescent="0.25">
      <c r="A13" s="13" t="s">
        <v>425</v>
      </c>
      <c r="B13" s="31" t="s">
        <v>426</v>
      </c>
      <c r="C13" s="31" t="s">
        <v>292</v>
      </c>
      <c r="D13" s="14">
        <v>12820</v>
      </c>
      <c r="E13" s="15">
        <v>762.41</v>
      </c>
      <c r="F13" s="16">
        <v>3.5000000000000003E-2</v>
      </c>
      <c r="G13" s="16"/>
    </row>
    <row r="14" spans="1:8" x14ac:dyDescent="0.25">
      <c r="A14" s="13" t="s">
        <v>889</v>
      </c>
      <c r="B14" s="31" t="s">
        <v>890</v>
      </c>
      <c r="C14" s="31" t="s">
        <v>284</v>
      </c>
      <c r="D14" s="14">
        <v>19121</v>
      </c>
      <c r="E14" s="15">
        <v>666.79</v>
      </c>
      <c r="F14" s="16">
        <v>3.0599999999999999E-2</v>
      </c>
      <c r="G14" s="16"/>
    </row>
    <row r="15" spans="1:8" x14ac:dyDescent="0.25">
      <c r="A15" s="13" t="s">
        <v>511</v>
      </c>
      <c r="B15" s="31" t="s">
        <v>512</v>
      </c>
      <c r="C15" s="31" t="s">
        <v>323</v>
      </c>
      <c r="D15" s="14">
        <v>11875</v>
      </c>
      <c r="E15" s="15">
        <v>643.98</v>
      </c>
      <c r="F15" s="16">
        <v>2.9499999999999998E-2</v>
      </c>
      <c r="G15" s="16"/>
    </row>
    <row r="16" spans="1:8" x14ac:dyDescent="0.25">
      <c r="A16" s="13" t="s">
        <v>1089</v>
      </c>
      <c r="B16" s="31" t="s">
        <v>1090</v>
      </c>
      <c r="C16" s="31" t="s">
        <v>278</v>
      </c>
      <c r="D16" s="14">
        <v>168837</v>
      </c>
      <c r="E16" s="15">
        <v>639.47</v>
      </c>
      <c r="F16" s="16">
        <v>2.93E-2</v>
      </c>
      <c r="G16" s="16"/>
    </row>
    <row r="17" spans="1:7" x14ac:dyDescent="0.25">
      <c r="A17" s="13" t="s">
        <v>507</v>
      </c>
      <c r="B17" s="31" t="s">
        <v>508</v>
      </c>
      <c r="C17" s="31" t="s">
        <v>378</v>
      </c>
      <c r="D17" s="14">
        <v>14026</v>
      </c>
      <c r="E17" s="15">
        <v>631.17999999999995</v>
      </c>
      <c r="F17" s="16">
        <v>2.9000000000000001E-2</v>
      </c>
      <c r="G17" s="16"/>
    </row>
    <row r="18" spans="1:7" x14ac:dyDescent="0.25">
      <c r="A18" s="13" t="s">
        <v>1233</v>
      </c>
      <c r="B18" s="31" t="s">
        <v>1234</v>
      </c>
      <c r="C18" s="31" t="s">
        <v>278</v>
      </c>
      <c r="D18" s="14">
        <v>417188</v>
      </c>
      <c r="E18" s="15">
        <v>627.58000000000004</v>
      </c>
      <c r="F18" s="16">
        <v>2.8799999999999999E-2</v>
      </c>
      <c r="G18" s="16"/>
    </row>
    <row r="19" spans="1:7" x14ac:dyDescent="0.25">
      <c r="A19" s="13" t="s">
        <v>1081</v>
      </c>
      <c r="B19" s="31" t="s">
        <v>1082</v>
      </c>
      <c r="C19" s="31" t="s">
        <v>304</v>
      </c>
      <c r="D19" s="14">
        <v>14853</v>
      </c>
      <c r="E19" s="15">
        <v>587.70000000000005</v>
      </c>
      <c r="F19" s="16">
        <v>2.7E-2</v>
      </c>
      <c r="G19" s="16"/>
    </row>
    <row r="20" spans="1:7" x14ac:dyDescent="0.25">
      <c r="A20" s="13" t="s">
        <v>340</v>
      </c>
      <c r="B20" s="31" t="s">
        <v>341</v>
      </c>
      <c r="C20" s="31" t="s">
        <v>281</v>
      </c>
      <c r="D20" s="14">
        <v>43131</v>
      </c>
      <c r="E20" s="15">
        <v>584.29999999999995</v>
      </c>
      <c r="F20" s="16">
        <v>2.6800000000000001E-2</v>
      </c>
      <c r="G20" s="16"/>
    </row>
    <row r="21" spans="1:7" x14ac:dyDescent="0.25">
      <c r="A21" s="13" t="s">
        <v>379</v>
      </c>
      <c r="B21" s="31" t="s">
        <v>380</v>
      </c>
      <c r="C21" s="31" t="s">
        <v>257</v>
      </c>
      <c r="D21" s="14">
        <v>204418</v>
      </c>
      <c r="E21" s="15">
        <v>574.41</v>
      </c>
      <c r="F21" s="16">
        <v>2.64E-2</v>
      </c>
      <c r="G21" s="16"/>
    </row>
    <row r="22" spans="1:7" x14ac:dyDescent="0.25">
      <c r="A22" s="13" t="s">
        <v>1253</v>
      </c>
      <c r="B22" s="31" t="s">
        <v>1254</v>
      </c>
      <c r="C22" s="31" t="s">
        <v>281</v>
      </c>
      <c r="D22" s="14">
        <v>146810</v>
      </c>
      <c r="E22" s="15">
        <v>557.14</v>
      </c>
      <c r="F22" s="16">
        <v>2.5600000000000001E-2</v>
      </c>
      <c r="G22" s="16"/>
    </row>
    <row r="23" spans="1:7" x14ac:dyDescent="0.25">
      <c r="A23" s="13" t="s">
        <v>1087</v>
      </c>
      <c r="B23" s="31" t="s">
        <v>1088</v>
      </c>
      <c r="C23" s="31" t="s">
        <v>444</v>
      </c>
      <c r="D23" s="14">
        <v>137874</v>
      </c>
      <c r="E23" s="15">
        <v>529.57000000000005</v>
      </c>
      <c r="F23" s="16">
        <v>2.4299999999999999E-2</v>
      </c>
      <c r="G23" s="16"/>
    </row>
    <row r="24" spans="1:7" x14ac:dyDescent="0.25">
      <c r="A24" s="13" t="s">
        <v>1269</v>
      </c>
      <c r="B24" s="31" t="s">
        <v>1270</v>
      </c>
      <c r="C24" s="31" t="s">
        <v>257</v>
      </c>
      <c r="D24" s="14">
        <v>376618</v>
      </c>
      <c r="E24" s="15">
        <v>509.94</v>
      </c>
      <c r="F24" s="16">
        <v>2.3400000000000001E-2</v>
      </c>
      <c r="G24" s="16"/>
    </row>
    <row r="25" spans="1:7" x14ac:dyDescent="0.25">
      <c r="A25" s="13" t="s">
        <v>862</v>
      </c>
      <c r="B25" s="31" t="s">
        <v>863</v>
      </c>
      <c r="C25" s="31" t="s">
        <v>864</v>
      </c>
      <c r="D25" s="14">
        <v>88447</v>
      </c>
      <c r="E25" s="15">
        <v>504.99</v>
      </c>
      <c r="F25" s="16">
        <v>2.3199999999999998E-2</v>
      </c>
      <c r="G25" s="16"/>
    </row>
    <row r="26" spans="1:7" x14ac:dyDescent="0.25">
      <c r="A26" s="13" t="s">
        <v>515</v>
      </c>
      <c r="B26" s="31" t="s">
        <v>516</v>
      </c>
      <c r="C26" s="31" t="s">
        <v>273</v>
      </c>
      <c r="D26" s="14">
        <v>21322</v>
      </c>
      <c r="E26" s="15">
        <v>472.58</v>
      </c>
      <c r="F26" s="16">
        <v>2.1700000000000001E-2</v>
      </c>
      <c r="G26" s="16"/>
    </row>
    <row r="27" spans="1:7" x14ac:dyDescent="0.25">
      <c r="A27" s="13" t="s">
        <v>329</v>
      </c>
      <c r="B27" s="31" t="s">
        <v>330</v>
      </c>
      <c r="C27" s="31" t="s">
        <v>311</v>
      </c>
      <c r="D27" s="14">
        <v>445678</v>
      </c>
      <c r="E27" s="15">
        <v>468.32</v>
      </c>
      <c r="F27" s="16">
        <v>2.1499999999999998E-2</v>
      </c>
      <c r="G27" s="16"/>
    </row>
    <row r="28" spans="1:7" x14ac:dyDescent="0.25">
      <c r="A28" s="13" t="s">
        <v>417</v>
      </c>
      <c r="B28" s="31" t="s">
        <v>418</v>
      </c>
      <c r="C28" s="31" t="s">
        <v>260</v>
      </c>
      <c r="D28" s="14">
        <v>186621</v>
      </c>
      <c r="E28" s="15">
        <v>462.07</v>
      </c>
      <c r="F28" s="16">
        <v>2.12E-2</v>
      </c>
      <c r="G28" s="16"/>
    </row>
    <row r="29" spans="1:7" x14ac:dyDescent="0.25">
      <c r="A29" s="13" t="s">
        <v>447</v>
      </c>
      <c r="B29" s="31" t="s">
        <v>448</v>
      </c>
      <c r="C29" s="31" t="s">
        <v>366</v>
      </c>
      <c r="D29" s="14">
        <v>69078</v>
      </c>
      <c r="E29" s="15">
        <v>452.5</v>
      </c>
      <c r="F29" s="16">
        <v>2.0799999999999999E-2</v>
      </c>
      <c r="G29" s="16"/>
    </row>
    <row r="30" spans="1:7" x14ac:dyDescent="0.25">
      <c r="A30" s="13" t="s">
        <v>296</v>
      </c>
      <c r="B30" s="31" t="s">
        <v>297</v>
      </c>
      <c r="C30" s="31" t="s">
        <v>292</v>
      </c>
      <c r="D30" s="14">
        <v>10549</v>
      </c>
      <c r="E30" s="15">
        <v>445.19</v>
      </c>
      <c r="F30" s="16">
        <v>2.0400000000000001E-2</v>
      </c>
      <c r="G30" s="16"/>
    </row>
    <row r="31" spans="1:7" x14ac:dyDescent="0.25">
      <c r="A31" s="13" t="s">
        <v>409</v>
      </c>
      <c r="B31" s="31" t="s">
        <v>410</v>
      </c>
      <c r="C31" s="31" t="s">
        <v>260</v>
      </c>
      <c r="D31" s="14">
        <v>339171</v>
      </c>
      <c r="E31" s="15">
        <v>418.71</v>
      </c>
      <c r="F31" s="16">
        <v>1.9199999999999998E-2</v>
      </c>
      <c r="G31" s="16"/>
    </row>
    <row r="32" spans="1:7" x14ac:dyDescent="0.25">
      <c r="A32" s="13" t="s">
        <v>374</v>
      </c>
      <c r="B32" s="31" t="s">
        <v>375</v>
      </c>
      <c r="C32" s="31" t="s">
        <v>371</v>
      </c>
      <c r="D32" s="14">
        <v>37365</v>
      </c>
      <c r="E32" s="15">
        <v>415.91</v>
      </c>
      <c r="F32" s="16">
        <v>1.9099999999999999E-2</v>
      </c>
      <c r="G32" s="16"/>
    </row>
    <row r="33" spans="1:7" x14ac:dyDescent="0.25">
      <c r="A33" s="13" t="s">
        <v>1066</v>
      </c>
      <c r="B33" s="31" t="s">
        <v>1067</v>
      </c>
      <c r="C33" s="31" t="s">
        <v>437</v>
      </c>
      <c r="D33" s="14">
        <v>31239</v>
      </c>
      <c r="E33" s="15">
        <v>401.42</v>
      </c>
      <c r="F33" s="16">
        <v>1.84E-2</v>
      </c>
      <c r="G33" s="16"/>
    </row>
    <row r="34" spans="1:7" x14ac:dyDescent="0.25">
      <c r="A34" s="13" t="s">
        <v>1083</v>
      </c>
      <c r="B34" s="31" t="s">
        <v>1084</v>
      </c>
      <c r="C34" s="31" t="s">
        <v>578</v>
      </c>
      <c r="D34" s="14">
        <v>40534</v>
      </c>
      <c r="E34" s="15">
        <v>399.18</v>
      </c>
      <c r="F34" s="16">
        <v>1.83E-2</v>
      </c>
      <c r="G34" s="16"/>
    </row>
    <row r="35" spans="1:7" x14ac:dyDescent="0.25">
      <c r="A35" s="13" t="s">
        <v>1287</v>
      </c>
      <c r="B35" s="31" t="s">
        <v>1288</v>
      </c>
      <c r="C35" s="31" t="s">
        <v>281</v>
      </c>
      <c r="D35" s="14">
        <v>125819</v>
      </c>
      <c r="E35" s="15">
        <v>383.87</v>
      </c>
      <c r="F35" s="16">
        <v>1.7600000000000001E-2</v>
      </c>
      <c r="G35" s="16"/>
    </row>
    <row r="36" spans="1:7" x14ac:dyDescent="0.25">
      <c r="A36" s="13" t="s">
        <v>1289</v>
      </c>
      <c r="B36" s="31" t="s">
        <v>1290</v>
      </c>
      <c r="C36" s="31" t="s">
        <v>281</v>
      </c>
      <c r="D36" s="14">
        <v>4358</v>
      </c>
      <c r="E36" s="15">
        <v>381.15</v>
      </c>
      <c r="F36" s="16">
        <v>1.7500000000000002E-2</v>
      </c>
      <c r="G36" s="16"/>
    </row>
    <row r="37" spans="1:7" x14ac:dyDescent="0.25">
      <c r="A37" s="13" t="s">
        <v>519</v>
      </c>
      <c r="B37" s="31" t="s">
        <v>520</v>
      </c>
      <c r="C37" s="31" t="s">
        <v>295</v>
      </c>
      <c r="D37" s="14">
        <v>9353</v>
      </c>
      <c r="E37" s="15">
        <v>375.41</v>
      </c>
      <c r="F37" s="16">
        <v>1.72E-2</v>
      </c>
      <c r="G37" s="16"/>
    </row>
    <row r="38" spans="1:7" x14ac:dyDescent="0.25">
      <c r="A38" s="13" t="s">
        <v>1297</v>
      </c>
      <c r="B38" s="31" t="s">
        <v>1298</v>
      </c>
      <c r="C38" s="31" t="s">
        <v>583</v>
      </c>
      <c r="D38" s="14">
        <v>271978</v>
      </c>
      <c r="E38" s="15">
        <v>374.54</v>
      </c>
      <c r="F38" s="16">
        <v>1.72E-2</v>
      </c>
      <c r="G38" s="16"/>
    </row>
    <row r="39" spans="1:7" x14ac:dyDescent="0.25">
      <c r="A39" s="13" t="s">
        <v>1079</v>
      </c>
      <c r="B39" s="31" t="s">
        <v>1080</v>
      </c>
      <c r="C39" s="31" t="s">
        <v>444</v>
      </c>
      <c r="D39" s="14">
        <v>29740</v>
      </c>
      <c r="E39" s="15">
        <v>362.47</v>
      </c>
      <c r="F39" s="16">
        <v>1.66E-2</v>
      </c>
      <c r="G39" s="16"/>
    </row>
    <row r="40" spans="1:7" x14ac:dyDescent="0.25">
      <c r="A40" s="13" t="s">
        <v>279</v>
      </c>
      <c r="B40" s="31" t="s">
        <v>280</v>
      </c>
      <c r="C40" s="31" t="s">
        <v>281</v>
      </c>
      <c r="D40" s="14">
        <v>11225</v>
      </c>
      <c r="E40" s="15">
        <v>354.72</v>
      </c>
      <c r="F40" s="16">
        <v>1.6299999999999999E-2</v>
      </c>
      <c r="G40" s="16"/>
    </row>
    <row r="41" spans="1:7" x14ac:dyDescent="0.25">
      <c r="A41" s="13" t="s">
        <v>983</v>
      </c>
      <c r="B41" s="31" t="s">
        <v>984</v>
      </c>
      <c r="C41" s="31" t="s">
        <v>260</v>
      </c>
      <c r="D41" s="14">
        <v>346866</v>
      </c>
      <c r="E41" s="15">
        <v>348.81</v>
      </c>
      <c r="F41" s="16">
        <v>1.6E-2</v>
      </c>
      <c r="G41" s="16"/>
    </row>
    <row r="42" spans="1:7" x14ac:dyDescent="0.25">
      <c r="A42" s="13" t="s">
        <v>985</v>
      </c>
      <c r="B42" s="31" t="s">
        <v>986</v>
      </c>
      <c r="C42" s="31" t="s">
        <v>260</v>
      </c>
      <c r="D42" s="14">
        <v>203353</v>
      </c>
      <c r="E42" s="15">
        <v>333.91</v>
      </c>
      <c r="F42" s="16">
        <v>1.5299999999999999E-2</v>
      </c>
      <c r="G42" s="16"/>
    </row>
    <row r="43" spans="1:7" x14ac:dyDescent="0.25">
      <c r="A43" s="13" t="s">
        <v>1309</v>
      </c>
      <c r="B43" s="31" t="s">
        <v>1310</v>
      </c>
      <c r="C43" s="31" t="s">
        <v>278</v>
      </c>
      <c r="D43" s="14">
        <v>34927</v>
      </c>
      <c r="E43" s="15">
        <v>326.52999999999997</v>
      </c>
      <c r="F43" s="16">
        <v>1.4999999999999999E-2</v>
      </c>
      <c r="G43" s="16"/>
    </row>
    <row r="44" spans="1:7" x14ac:dyDescent="0.25">
      <c r="A44" s="13" t="s">
        <v>1311</v>
      </c>
      <c r="B44" s="31" t="s">
        <v>1312</v>
      </c>
      <c r="C44" s="31" t="s">
        <v>451</v>
      </c>
      <c r="D44" s="14">
        <v>64634</v>
      </c>
      <c r="E44" s="15">
        <v>325.82</v>
      </c>
      <c r="F44" s="16">
        <v>1.49E-2</v>
      </c>
      <c r="G44" s="16"/>
    </row>
    <row r="45" spans="1:7" x14ac:dyDescent="0.25">
      <c r="A45" s="13" t="s">
        <v>1315</v>
      </c>
      <c r="B45" s="31" t="s">
        <v>1316</v>
      </c>
      <c r="C45" s="31" t="s">
        <v>366</v>
      </c>
      <c r="D45" s="14">
        <v>5287</v>
      </c>
      <c r="E45" s="15">
        <v>314.13</v>
      </c>
      <c r="F45" s="16">
        <v>1.44E-2</v>
      </c>
      <c r="G45" s="16"/>
    </row>
    <row r="46" spans="1:7" x14ac:dyDescent="0.25">
      <c r="A46" s="13" t="s">
        <v>1319</v>
      </c>
      <c r="B46" s="31" t="s">
        <v>1320</v>
      </c>
      <c r="C46" s="31" t="s">
        <v>316</v>
      </c>
      <c r="D46" s="14">
        <v>1347</v>
      </c>
      <c r="E46" s="15">
        <v>310.08</v>
      </c>
      <c r="F46" s="16">
        <v>1.4200000000000001E-2</v>
      </c>
      <c r="G46" s="16"/>
    </row>
    <row r="47" spans="1:7" x14ac:dyDescent="0.25">
      <c r="A47" s="13" t="s">
        <v>523</v>
      </c>
      <c r="B47" s="31" t="s">
        <v>524</v>
      </c>
      <c r="C47" s="31" t="s">
        <v>437</v>
      </c>
      <c r="D47" s="14">
        <v>2452</v>
      </c>
      <c r="E47" s="15">
        <v>296.10000000000002</v>
      </c>
      <c r="F47" s="16">
        <v>1.3599999999999999E-2</v>
      </c>
      <c r="G47" s="16"/>
    </row>
    <row r="48" spans="1:7" x14ac:dyDescent="0.25">
      <c r="A48" s="13" t="s">
        <v>1333</v>
      </c>
      <c r="B48" s="31" t="s">
        <v>1334</v>
      </c>
      <c r="C48" s="31" t="s">
        <v>278</v>
      </c>
      <c r="D48" s="14">
        <v>33846</v>
      </c>
      <c r="E48" s="15">
        <v>273.10000000000002</v>
      </c>
      <c r="F48" s="16">
        <v>1.2500000000000001E-2</v>
      </c>
      <c r="G48" s="16"/>
    </row>
    <row r="49" spans="1:7" x14ac:dyDescent="0.25">
      <c r="A49" s="13" t="s">
        <v>1337</v>
      </c>
      <c r="B49" s="31" t="s">
        <v>1338</v>
      </c>
      <c r="C49" s="31" t="s">
        <v>366</v>
      </c>
      <c r="D49" s="14">
        <v>8906</v>
      </c>
      <c r="E49" s="15">
        <v>261.39</v>
      </c>
      <c r="F49" s="16">
        <v>1.2E-2</v>
      </c>
      <c r="G49" s="16"/>
    </row>
    <row r="50" spans="1:7" x14ac:dyDescent="0.25">
      <c r="A50" s="13" t="s">
        <v>1339</v>
      </c>
      <c r="B50" s="31" t="s">
        <v>1340</v>
      </c>
      <c r="C50" s="31" t="s">
        <v>287</v>
      </c>
      <c r="D50" s="14">
        <v>14358</v>
      </c>
      <c r="E50" s="15">
        <v>255.29</v>
      </c>
      <c r="F50" s="16">
        <v>1.17E-2</v>
      </c>
      <c r="G50" s="16"/>
    </row>
    <row r="51" spans="1:7" x14ac:dyDescent="0.25">
      <c r="A51" s="13" t="s">
        <v>1343</v>
      </c>
      <c r="B51" s="31" t="s">
        <v>1344</v>
      </c>
      <c r="C51" s="31" t="s">
        <v>311</v>
      </c>
      <c r="D51" s="14">
        <v>874</v>
      </c>
      <c r="E51" s="15">
        <v>251.23</v>
      </c>
      <c r="F51" s="16">
        <v>1.15E-2</v>
      </c>
      <c r="G51" s="16"/>
    </row>
    <row r="52" spans="1:7" x14ac:dyDescent="0.25">
      <c r="A52" s="13" t="s">
        <v>1345</v>
      </c>
      <c r="B52" s="31" t="s">
        <v>1346</v>
      </c>
      <c r="C52" s="31" t="s">
        <v>316</v>
      </c>
      <c r="D52" s="14">
        <v>61419</v>
      </c>
      <c r="E52" s="15">
        <v>246.44</v>
      </c>
      <c r="F52" s="16">
        <v>1.1299999999999999E-2</v>
      </c>
      <c r="G52" s="16"/>
    </row>
    <row r="53" spans="1:7" x14ac:dyDescent="0.25">
      <c r="A53" s="13" t="s">
        <v>475</v>
      </c>
      <c r="B53" s="31" t="s">
        <v>476</v>
      </c>
      <c r="C53" s="31" t="s">
        <v>366</v>
      </c>
      <c r="D53" s="14">
        <v>8892</v>
      </c>
      <c r="E53" s="15">
        <v>228.12</v>
      </c>
      <c r="F53" s="16">
        <v>1.0500000000000001E-2</v>
      </c>
      <c r="G53" s="16"/>
    </row>
    <row r="54" spans="1:7" x14ac:dyDescent="0.25">
      <c r="A54" s="13" t="s">
        <v>1349</v>
      </c>
      <c r="B54" s="31" t="s">
        <v>1350</v>
      </c>
      <c r="C54" s="31" t="s">
        <v>292</v>
      </c>
      <c r="D54" s="14">
        <v>25232</v>
      </c>
      <c r="E54" s="15">
        <v>219.82</v>
      </c>
      <c r="F54" s="16">
        <v>1.01E-2</v>
      </c>
      <c r="G54" s="16"/>
    </row>
    <row r="55" spans="1:7" x14ac:dyDescent="0.25">
      <c r="A55" s="13" t="s">
        <v>1351</v>
      </c>
      <c r="B55" s="31" t="s">
        <v>1352</v>
      </c>
      <c r="C55" s="31" t="s">
        <v>424</v>
      </c>
      <c r="D55" s="14">
        <v>43704</v>
      </c>
      <c r="E55" s="15">
        <v>219.46</v>
      </c>
      <c r="F55" s="16">
        <v>1.01E-2</v>
      </c>
      <c r="G55" s="16"/>
    </row>
    <row r="56" spans="1:7" x14ac:dyDescent="0.25">
      <c r="A56" s="13" t="s">
        <v>1355</v>
      </c>
      <c r="B56" s="31" t="s">
        <v>1356</v>
      </c>
      <c r="C56" s="31" t="s">
        <v>451</v>
      </c>
      <c r="D56" s="14">
        <v>28325</v>
      </c>
      <c r="E56" s="15">
        <v>191.76</v>
      </c>
      <c r="F56" s="16">
        <v>8.8000000000000005E-3</v>
      </c>
      <c r="G56" s="16"/>
    </row>
    <row r="57" spans="1:7" x14ac:dyDescent="0.25">
      <c r="A57" s="13" t="s">
        <v>1357</v>
      </c>
      <c r="B57" s="31" t="s">
        <v>1358</v>
      </c>
      <c r="C57" s="31" t="s">
        <v>281</v>
      </c>
      <c r="D57" s="14">
        <v>203142</v>
      </c>
      <c r="E57" s="15">
        <v>177.2</v>
      </c>
      <c r="F57" s="16">
        <v>8.0999999999999996E-3</v>
      </c>
      <c r="G57" s="16"/>
    </row>
    <row r="58" spans="1:7" x14ac:dyDescent="0.25">
      <c r="A58" s="13" t="s">
        <v>875</v>
      </c>
      <c r="B58" s="31" t="s">
        <v>876</v>
      </c>
      <c r="C58" s="31" t="s">
        <v>466</v>
      </c>
      <c r="D58" s="14">
        <v>7654</v>
      </c>
      <c r="E58" s="15">
        <v>158.07</v>
      </c>
      <c r="F58" s="16">
        <v>7.3000000000000001E-3</v>
      </c>
      <c r="G58" s="16"/>
    </row>
    <row r="59" spans="1:7" x14ac:dyDescent="0.25">
      <c r="A59" s="13" t="s">
        <v>1363</v>
      </c>
      <c r="B59" s="31" t="s">
        <v>1364</v>
      </c>
      <c r="C59" s="31" t="s">
        <v>281</v>
      </c>
      <c r="D59" s="14">
        <v>44605</v>
      </c>
      <c r="E59" s="15">
        <v>136.05000000000001</v>
      </c>
      <c r="F59" s="16">
        <v>6.1999999999999998E-3</v>
      </c>
      <c r="G59" s="16"/>
    </row>
    <row r="60" spans="1:7" x14ac:dyDescent="0.25">
      <c r="A60" s="17" t="s">
        <v>189</v>
      </c>
      <c r="B60" s="32"/>
      <c r="C60" s="32"/>
      <c r="D60" s="18"/>
      <c r="E60" s="37">
        <v>21580.58</v>
      </c>
      <c r="F60" s="38">
        <v>0.99009999999999998</v>
      </c>
      <c r="G60" s="21"/>
    </row>
    <row r="61" spans="1:7" x14ac:dyDescent="0.25">
      <c r="A61" s="17" t="s">
        <v>481</v>
      </c>
      <c r="B61" s="31"/>
      <c r="C61" s="31"/>
      <c r="D61" s="14"/>
      <c r="E61" s="15"/>
      <c r="F61" s="16"/>
      <c r="G61" s="16"/>
    </row>
    <row r="62" spans="1:7" x14ac:dyDescent="0.25">
      <c r="A62" s="17" t="s">
        <v>189</v>
      </c>
      <c r="B62" s="31"/>
      <c r="C62" s="31"/>
      <c r="D62" s="14"/>
      <c r="E62" s="39" t="s">
        <v>155</v>
      </c>
      <c r="F62" s="40" t="s">
        <v>155</v>
      </c>
      <c r="G62" s="16"/>
    </row>
    <row r="63" spans="1:7" x14ac:dyDescent="0.25">
      <c r="A63" s="24" t="s">
        <v>192</v>
      </c>
      <c r="B63" s="33"/>
      <c r="C63" s="33"/>
      <c r="D63" s="25"/>
      <c r="E63" s="28">
        <v>21580.58</v>
      </c>
      <c r="F63" s="29">
        <v>0.99009999999999998</v>
      </c>
      <c r="G63" s="21"/>
    </row>
    <row r="64" spans="1:7" x14ac:dyDescent="0.25">
      <c r="A64" s="13"/>
      <c r="B64" s="31"/>
      <c r="C64" s="31"/>
      <c r="D64" s="14"/>
      <c r="E64" s="15"/>
      <c r="F64" s="16"/>
      <c r="G64" s="16"/>
    </row>
    <row r="65" spans="1:7" x14ac:dyDescent="0.25">
      <c r="A65" s="13"/>
      <c r="B65" s="31"/>
      <c r="C65" s="31"/>
      <c r="D65" s="14"/>
      <c r="E65" s="15"/>
      <c r="F65" s="16"/>
      <c r="G65" s="16"/>
    </row>
    <row r="66" spans="1:7" x14ac:dyDescent="0.25">
      <c r="A66" s="17" t="s">
        <v>193</v>
      </c>
      <c r="B66" s="31"/>
      <c r="C66" s="31"/>
      <c r="D66" s="14"/>
      <c r="E66" s="15"/>
      <c r="F66" s="16"/>
      <c r="G66" s="16"/>
    </row>
    <row r="67" spans="1:7" x14ac:dyDescent="0.25">
      <c r="A67" s="13" t="s">
        <v>194</v>
      </c>
      <c r="B67" s="31"/>
      <c r="C67" s="31"/>
      <c r="D67" s="14"/>
      <c r="E67" s="15">
        <v>180.92</v>
      </c>
      <c r="F67" s="16">
        <v>8.3000000000000001E-3</v>
      </c>
      <c r="G67" s="16">
        <v>5.2232000000000001E-2</v>
      </c>
    </row>
    <row r="68" spans="1:7" x14ac:dyDescent="0.25">
      <c r="A68" s="17" t="s">
        <v>189</v>
      </c>
      <c r="B68" s="32"/>
      <c r="C68" s="32"/>
      <c r="D68" s="18"/>
      <c r="E68" s="37">
        <v>180.92</v>
      </c>
      <c r="F68" s="38">
        <v>8.3000000000000001E-3</v>
      </c>
      <c r="G68" s="21"/>
    </row>
    <row r="69" spans="1:7" x14ac:dyDescent="0.25">
      <c r="A69" s="13"/>
      <c r="B69" s="31"/>
      <c r="C69" s="31"/>
      <c r="D69" s="14"/>
      <c r="E69" s="15"/>
      <c r="F69" s="16"/>
      <c r="G69" s="16"/>
    </row>
    <row r="70" spans="1:7" x14ac:dyDescent="0.25">
      <c r="A70" s="24" t="s">
        <v>192</v>
      </c>
      <c r="B70" s="33"/>
      <c r="C70" s="33"/>
      <c r="D70" s="25"/>
      <c r="E70" s="19">
        <v>180.92</v>
      </c>
      <c r="F70" s="20">
        <v>8.3000000000000001E-3</v>
      </c>
      <c r="G70" s="21"/>
    </row>
    <row r="71" spans="1:7" x14ac:dyDescent="0.25">
      <c r="A71" s="13" t="s">
        <v>195</v>
      </c>
      <c r="B71" s="31"/>
      <c r="C71" s="31"/>
      <c r="D71" s="14"/>
      <c r="E71" s="15">
        <v>5.17805E-2</v>
      </c>
      <c r="F71" s="60" t="s">
        <v>197</v>
      </c>
      <c r="G71" s="16"/>
    </row>
    <row r="72" spans="1:7" x14ac:dyDescent="0.25">
      <c r="A72" s="13" t="s">
        <v>196</v>
      </c>
      <c r="B72" s="31"/>
      <c r="C72" s="31"/>
      <c r="D72" s="14"/>
      <c r="E72" s="15">
        <v>37.4482195</v>
      </c>
      <c r="F72" s="16">
        <v>1.598E-3</v>
      </c>
      <c r="G72" s="16">
        <v>5.2231E-2</v>
      </c>
    </row>
    <row r="73" spans="1:7" x14ac:dyDescent="0.25">
      <c r="A73" s="26" t="s">
        <v>198</v>
      </c>
      <c r="B73" s="34"/>
      <c r="C73" s="34"/>
      <c r="D73" s="27"/>
      <c r="E73" s="28">
        <v>21799</v>
      </c>
      <c r="F73" s="29">
        <v>1</v>
      </c>
      <c r="G73" s="29"/>
    </row>
    <row r="75" spans="1:7" x14ac:dyDescent="0.25">
      <c r="A75" s="74" t="s">
        <v>200</v>
      </c>
    </row>
    <row r="77" spans="1:7" x14ac:dyDescent="0.25">
      <c r="A77" s="1" t="s">
        <v>211</v>
      </c>
    </row>
    <row r="78" spans="1:7" x14ac:dyDescent="0.25">
      <c r="A78" s="48" t="s">
        <v>212</v>
      </c>
      <c r="B78" s="3" t="s">
        <v>155</v>
      </c>
    </row>
    <row r="79" spans="1:7" x14ac:dyDescent="0.25">
      <c r="A79" t="s">
        <v>213</v>
      </c>
    </row>
    <row r="80" spans="1:7" x14ac:dyDescent="0.25">
      <c r="A80" t="s">
        <v>214</v>
      </c>
      <c r="B80" t="s">
        <v>215</v>
      </c>
      <c r="C80" t="s">
        <v>215</v>
      </c>
    </row>
    <row r="81" spans="1:3" x14ac:dyDescent="0.25">
      <c r="B81" s="49">
        <v>45930</v>
      </c>
      <c r="C81" s="49">
        <v>46112</v>
      </c>
    </row>
    <row r="82" spans="1:3" x14ac:dyDescent="0.25">
      <c r="A82" t="s">
        <v>216</v>
      </c>
      <c r="B82">
        <v>15.754300000000001</v>
      </c>
      <c r="C82">
        <v>14.0581</v>
      </c>
    </row>
    <row r="83" spans="1:3" x14ac:dyDescent="0.25">
      <c r="A83" t="s">
        <v>217</v>
      </c>
      <c r="B83">
        <v>15.7539</v>
      </c>
      <c r="C83">
        <v>14.0578</v>
      </c>
    </row>
    <row r="84" spans="1:3" x14ac:dyDescent="0.25">
      <c r="A84" t="s">
        <v>218</v>
      </c>
      <c r="B84">
        <v>15.4328</v>
      </c>
      <c r="C84">
        <v>13.725899999999999</v>
      </c>
    </row>
    <row r="85" spans="1:3" x14ac:dyDescent="0.25">
      <c r="A85" t="s">
        <v>219</v>
      </c>
      <c r="B85">
        <v>15.4328</v>
      </c>
      <c r="C85">
        <v>13.725899999999999</v>
      </c>
    </row>
    <row r="87" spans="1:3" x14ac:dyDescent="0.25">
      <c r="A87" t="s">
        <v>220</v>
      </c>
      <c r="B87" s="3" t="s">
        <v>155</v>
      </c>
    </row>
    <row r="88" spans="1:3" x14ac:dyDescent="0.25">
      <c r="A88" t="s">
        <v>221</v>
      </c>
      <c r="B88" s="3" t="s">
        <v>155</v>
      </c>
    </row>
    <row r="89" spans="1:3" ht="17.100000000000001" customHeight="1" x14ac:dyDescent="0.25">
      <c r="A89" s="48" t="s">
        <v>222</v>
      </c>
      <c r="B89" s="3" t="s">
        <v>155</v>
      </c>
    </row>
    <row r="90" spans="1:3" ht="30" x14ac:dyDescent="0.25">
      <c r="A90" s="48" t="s">
        <v>223</v>
      </c>
      <c r="B90" s="3" t="s">
        <v>155</v>
      </c>
    </row>
    <row r="91" spans="1:3" x14ac:dyDescent="0.25">
      <c r="A91" t="s">
        <v>484</v>
      </c>
      <c r="B91" s="50">
        <v>0.30480000000000002</v>
      </c>
    </row>
    <row r="92" spans="1:3" ht="29.1" customHeight="1" x14ac:dyDescent="0.25">
      <c r="A92" s="48" t="s">
        <v>225</v>
      </c>
      <c r="B92" s="3" t="s">
        <v>155</v>
      </c>
    </row>
    <row r="93" spans="1:3" ht="29.1" customHeight="1" x14ac:dyDescent="0.25">
      <c r="A93" s="48" t="s">
        <v>226</v>
      </c>
      <c r="B93" s="3" t="s">
        <v>155</v>
      </c>
    </row>
    <row r="94" spans="1:3" ht="29.1" customHeight="1" x14ac:dyDescent="0.25">
      <c r="A94" s="48" t="s">
        <v>227</v>
      </c>
      <c r="B94" s="3" t="s">
        <v>155</v>
      </c>
    </row>
    <row r="95" spans="1:3" x14ac:dyDescent="0.25">
      <c r="A95" s="48" t="s">
        <v>228</v>
      </c>
      <c r="B95" s="3" t="s">
        <v>155</v>
      </c>
    </row>
    <row r="96" spans="1:3" ht="30" x14ac:dyDescent="0.25">
      <c r="A96" s="48" t="s">
        <v>229</v>
      </c>
      <c r="B96" s="3" t="s">
        <v>155</v>
      </c>
    </row>
    <row r="98" spans="1:4" ht="69.95" customHeight="1" x14ac:dyDescent="0.25">
      <c r="A98" s="120" t="s">
        <v>230</v>
      </c>
      <c r="B98" s="120" t="s">
        <v>231</v>
      </c>
      <c r="C98" s="120" t="s">
        <v>3</v>
      </c>
      <c r="D98" s="120" t="s">
        <v>4</v>
      </c>
    </row>
    <row r="99" spans="1:4" ht="69.95" customHeight="1" x14ac:dyDescent="0.25">
      <c r="A99" s="120" t="s">
        <v>1648</v>
      </c>
      <c r="B99" s="120"/>
      <c r="C99" s="120" t="s">
        <v>1649</v>
      </c>
      <c r="D99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300"/>
  <sheetViews>
    <sheetView showGridLines="0" workbookViewId="0">
      <pane ySplit="6" topLeftCell="A275" activePane="bottomLeft" state="frozen"/>
      <selection activeCell="B70" sqref="B70"/>
      <selection pane="bottomLeft" activeCell="A293" sqref="A293"/>
    </sheetView>
  </sheetViews>
  <sheetFormatPr defaultRowHeight="15" x14ac:dyDescent="0.25"/>
  <cols>
    <col min="1" max="1" width="63" customWidth="1"/>
    <col min="2" max="2" width="22" bestFit="1" customWidth="1"/>
    <col min="3" max="3" width="42" bestFit="1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1650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1651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288</v>
      </c>
      <c r="B10" s="31" t="s">
        <v>289</v>
      </c>
      <c r="C10" s="31" t="s">
        <v>260</v>
      </c>
      <c r="D10" s="14">
        <v>102946</v>
      </c>
      <c r="E10" s="15">
        <v>297.93</v>
      </c>
      <c r="F10" s="16">
        <v>1.6299999999999999E-2</v>
      </c>
      <c r="G10" s="16"/>
    </row>
    <row r="11" spans="1:8" x14ac:dyDescent="0.25">
      <c r="A11" s="13" t="s">
        <v>1075</v>
      </c>
      <c r="B11" s="31" t="s">
        <v>1076</v>
      </c>
      <c r="C11" s="31" t="s">
        <v>910</v>
      </c>
      <c r="D11" s="14">
        <v>60813</v>
      </c>
      <c r="E11" s="15">
        <v>253.41</v>
      </c>
      <c r="F11" s="16">
        <v>1.38E-2</v>
      </c>
      <c r="G11" s="16"/>
    </row>
    <row r="12" spans="1:8" x14ac:dyDescent="0.25">
      <c r="A12" s="13" t="s">
        <v>873</v>
      </c>
      <c r="B12" s="31" t="s">
        <v>874</v>
      </c>
      <c r="C12" s="31" t="s">
        <v>437</v>
      </c>
      <c r="D12" s="14">
        <v>4010</v>
      </c>
      <c r="E12" s="15">
        <v>247.12</v>
      </c>
      <c r="F12" s="16">
        <v>1.35E-2</v>
      </c>
      <c r="G12" s="16"/>
    </row>
    <row r="13" spans="1:8" x14ac:dyDescent="0.25">
      <c r="A13" s="13" t="s">
        <v>1652</v>
      </c>
      <c r="B13" s="31" t="s">
        <v>1653</v>
      </c>
      <c r="C13" s="31" t="s">
        <v>311</v>
      </c>
      <c r="D13" s="14">
        <v>48372</v>
      </c>
      <c r="E13" s="15">
        <v>232.91</v>
      </c>
      <c r="F13" s="16">
        <v>1.2699999999999999E-2</v>
      </c>
      <c r="G13" s="16"/>
    </row>
    <row r="14" spans="1:8" x14ac:dyDescent="0.25">
      <c r="A14" s="13" t="s">
        <v>469</v>
      </c>
      <c r="B14" s="31" t="s">
        <v>470</v>
      </c>
      <c r="C14" s="31" t="s">
        <v>273</v>
      </c>
      <c r="D14" s="14">
        <v>19450</v>
      </c>
      <c r="E14" s="15">
        <v>217.72</v>
      </c>
      <c r="F14" s="16">
        <v>1.1900000000000001E-2</v>
      </c>
      <c r="G14" s="16"/>
    </row>
    <row r="15" spans="1:8" x14ac:dyDescent="0.25">
      <c r="A15" s="13" t="s">
        <v>1654</v>
      </c>
      <c r="B15" s="31" t="s">
        <v>1655</v>
      </c>
      <c r="C15" s="31" t="s">
        <v>281</v>
      </c>
      <c r="D15" s="14">
        <v>10675</v>
      </c>
      <c r="E15" s="15">
        <v>195.83</v>
      </c>
      <c r="F15" s="16">
        <v>1.0699999999999999E-2</v>
      </c>
      <c r="G15" s="16"/>
    </row>
    <row r="16" spans="1:8" x14ac:dyDescent="0.25">
      <c r="A16" s="13" t="s">
        <v>1656</v>
      </c>
      <c r="B16" s="31" t="s">
        <v>1657</v>
      </c>
      <c r="C16" s="31" t="s">
        <v>260</v>
      </c>
      <c r="D16" s="14">
        <v>65810</v>
      </c>
      <c r="E16" s="15">
        <v>190.68</v>
      </c>
      <c r="F16" s="16">
        <v>1.04E-2</v>
      </c>
      <c r="G16" s="16"/>
    </row>
    <row r="17" spans="1:7" x14ac:dyDescent="0.25">
      <c r="A17" s="13" t="s">
        <v>305</v>
      </c>
      <c r="B17" s="31" t="s">
        <v>306</v>
      </c>
      <c r="C17" s="31" t="s">
        <v>260</v>
      </c>
      <c r="D17" s="14">
        <v>78729</v>
      </c>
      <c r="E17" s="15">
        <v>188.83</v>
      </c>
      <c r="F17" s="16">
        <v>1.03E-2</v>
      </c>
      <c r="G17" s="16"/>
    </row>
    <row r="18" spans="1:7" x14ac:dyDescent="0.25">
      <c r="A18" s="13" t="s">
        <v>1658</v>
      </c>
      <c r="B18" s="31" t="s">
        <v>1659</v>
      </c>
      <c r="C18" s="31" t="s">
        <v>346</v>
      </c>
      <c r="D18" s="14">
        <v>27553</v>
      </c>
      <c r="E18" s="15">
        <v>184.61</v>
      </c>
      <c r="F18" s="16">
        <v>1.01E-2</v>
      </c>
      <c r="G18" s="16"/>
    </row>
    <row r="19" spans="1:7" x14ac:dyDescent="0.25">
      <c r="A19" s="13" t="s">
        <v>1111</v>
      </c>
      <c r="B19" s="31" t="s">
        <v>1112</v>
      </c>
      <c r="C19" s="31" t="s">
        <v>292</v>
      </c>
      <c r="D19" s="14">
        <v>8922</v>
      </c>
      <c r="E19" s="15">
        <v>184.19</v>
      </c>
      <c r="F19" s="16">
        <v>1.01E-2</v>
      </c>
      <c r="G19" s="16"/>
    </row>
    <row r="20" spans="1:7" x14ac:dyDescent="0.25">
      <c r="A20" s="13" t="s">
        <v>427</v>
      </c>
      <c r="B20" s="31" t="s">
        <v>428</v>
      </c>
      <c r="C20" s="31" t="s">
        <v>346</v>
      </c>
      <c r="D20" s="14">
        <v>26964</v>
      </c>
      <c r="E20" s="15">
        <v>167.58</v>
      </c>
      <c r="F20" s="16">
        <v>9.1999999999999998E-3</v>
      </c>
      <c r="G20" s="16"/>
    </row>
    <row r="21" spans="1:7" x14ac:dyDescent="0.25">
      <c r="A21" s="13" t="s">
        <v>533</v>
      </c>
      <c r="B21" s="31" t="s">
        <v>534</v>
      </c>
      <c r="C21" s="31" t="s">
        <v>273</v>
      </c>
      <c r="D21" s="14">
        <v>26197</v>
      </c>
      <c r="E21" s="15">
        <v>163.94</v>
      </c>
      <c r="F21" s="16">
        <v>8.9999999999999993E-3</v>
      </c>
      <c r="G21" s="16"/>
    </row>
    <row r="22" spans="1:7" x14ac:dyDescent="0.25">
      <c r="A22" s="13" t="s">
        <v>535</v>
      </c>
      <c r="B22" s="31" t="s">
        <v>536</v>
      </c>
      <c r="C22" s="31" t="s">
        <v>424</v>
      </c>
      <c r="D22" s="14">
        <v>35821</v>
      </c>
      <c r="E22" s="15">
        <v>162.44999999999999</v>
      </c>
      <c r="F22" s="16">
        <v>8.8999999999999999E-3</v>
      </c>
      <c r="G22" s="16"/>
    </row>
    <row r="23" spans="1:7" x14ac:dyDescent="0.25">
      <c r="A23" s="13" t="s">
        <v>541</v>
      </c>
      <c r="B23" s="31" t="s">
        <v>542</v>
      </c>
      <c r="C23" s="31" t="s">
        <v>273</v>
      </c>
      <c r="D23" s="14">
        <v>70608</v>
      </c>
      <c r="E23" s="15">
        <v>160.65</v>
      </c>
      <c r="F23" s="16">
        <v>8.8000000000000005E-3</v>
      </c>
      <c r="G23" s="16"/>
    </row>
    <row r="24" spans="1:7" x14ac:dyDescent="0.25">
      <c r="A24" s="13" t="s">
        <v>1099</v>
      </c>
      <c r="B24" s="31" t="s">
        <v>1100</v>
      </c>
      <c r="C24" s="31" t="s">
        <v>352</v>
      </c>
      <c r="D24" s="14">
        <v>70070</v>
      </c>
      <c r="E24" s="15">
        <v>156.68</v>
      </c>
      <c r="F24" s="16">
        <v>8.6E-3</v>
      </c>
      <c r="G24" s="16"/>
    </row>
    <row r="25" spans="1:7" x14ac:dyDescent="0.25">
      <c r="A25" s="13" t="s">
        <v>1660</v>
      </c>
      <c r="B25" s="31" t="s">
        <v>1661</v>
      </c>
      <c r="C25" s="31" t="s">
        <v>352</v>
      </c>
      <c r="D25" s="14">
        <v>2379</v>
      </c>
      <c r="E25" s="15">
        <v>155.80000000000001</v>
      </c>
      <c r="F25" s="16">
        <v>8.5000000000000006E-3</v>
      </c>
      <c r="G25" s="16"/>
    </row>
    <row r="26" spans="1:7" x14ac:dyDescent="0.25">
      <c r="A26" s="13" t="s">
        <v>1115</v>
      </c>
      <c r="B26" s="31" t="s">
        <v>1116</v>
      </c>
      <c r="C26" s="31" t="s">
        <v>281</v>
      </c>
      <c r="D26" s="14">
        <v>20514</v>
      </c>
      <c r="E26" s="15">
        <v>154.88999999999999</v>
      </c>
      <c r="F26" s="16">
        <v>8.5000000000000006E-3</v>
      </c>
      <c r="G26" s="16"/>
    </row>
    <row r="27" spans="1:7" x14ac:dyDescent="0.25">
      <c r="A27" s="13" t="s">
        <v>298</v>
      </c>
      <c r="B27" s="31" t="s">
        <v>299</v>
      </c>
      <c r="C27" s="31" t="s">
        <v>287</v>
      </c>
      <c r="D27" s="14">
        <v>20530</v>
      </c>
      <c r="E27" s="15">
        <v>154.80000000000001</v>
      </c>
      <c r="F27" s="16">
        <v>8.5000000000000006E-3</v>
      </c>
      <c r="G27" s="16"/>
    </row>
    <row r="28" spans="1:7" x14ac:dyDescent="0.25">
      <c r="A28" s="13" t="s">
        <v>1662</v>
      </c>
      <c r="B28" s="31" t="s">
        <v>1663</v>
      </c>
      <c r="C28" s="31" t="s">
        <v>910</v>
      </c>
      <c r="D28" s="14">
        <v>10803</v>
      </c>
      <c r="E28" s="15">
        <v>152.83000000000001</v>
      </c>
      <c r="F28" s="16">
        <v>8.3999999999999995E-3</v>
      </c>
      <c r="G28" s="16"/>
    </row>
    <row r="29" spans="1:7" x14ac:dyDescent="0.25">
      <c r="A29" s="13" t="s">
        <v>529</v>
      </c>
      <c r="B29" s="31" t="s">
        <v>530</v>
      </c>
      <c r="C29" s="31" t="s">
        <v>281</v>
      </c>
      <c r="D29" s="14">
        <v>59862</v>
      </c>
      <c r="E29" s="15">
        <v>150.31</v>
      </c>
      <c r="F29" s="16">
        <v>8.2000000000000007E-3</v>
      </c>
      <c r="G29" s="16"/>
    </row>
    <row r="30" spans="1:7" x14ac:dyDescent="0.25">
      <c r="A30" s="13" t="s">
        <v>1153</v>
      </c>
      <c r="B30" s="31" t="s">
        <v>1154</v>
      </c>
      <c r="C30" s="31" t="s">
        <v>281</v>
      </c>
      <c r="D30" s="14">
        <v>10806</v>
      </c>
      <c r="E30" s="15">
        <v>147.53</v>
      </c>
      <c r="F30" s="16">
        <v>8.0999999999999996E-3</v>
      </c>
      <c r="G30" s="16"/>
    </row>
    <row r="31" spans="1:7" x14ac:dyDescent="0.25">
      <c r="A31" s="13" t="s">
        <v>1664</v>
      </c>
      <c r="B31" s="31" t="s">
        <v>1665</v>
      </c>
      <c r="C31" s="31" t="s">
        <v>292</v>
      </c>
      <c r="D31" s="14">
        <v>8674</v>
      </c>
      <c r="E31" s="15">
        <v>147.12</v>
      </c>
      <c r="F31" s="16">
        <v>8.0000000000000002E-3</v>
      </c>
      <c r="G31" s="16"/>
    </row>
    <row r="32" spans="1:7" x14ac:dyDescent="0.25">
      <c r="A32" s="13" t="s">
        <v>1666</v>
      </c>
      <c r="B32" s="31" t="s">
        <v>1667</v>
      </c>
      <c r="C32" s="31" t="s">
        <v>292</v>
      </c>
      <c r="D32" s="14">
        <v>15005</v>
      </c>
      <c r="E32" s="15">
        <v>145.85</v>
      </c>
      <c r="F32" s="16">
        <v>8.0000000000000002E-3</v>
      </c>
      <c r="G32" s="16"/>
    </row>
    <row r="33" spans="1:7" x14ac:dyDescent="0.25">
      <c r="A33" s="13" t="s">
        <v>521</v>
      </c>
      <c r="B33" s="31" t="s">
        <v>522</v>
      </c>
      <c r="C33" s="31" t="s">
        <v>273</v>
      </c>
      <c r="D33" s="14">
        <v>4648</v>
      </c>
      <c r="E33" s="15">
        <v>141.09</v>
      </c>
      <c r="F33" s="16">
        <v>7.7000000000000002E-3</v>
      </c>
      <c r="G33" s="16"/>
    </row>
    <row r="34" spans="1:7" x14ac:dyDescent="0.25">
      <c r="A34" s="13" t="s">
        <v>1668</v>
      </c>
      <c r="B34" s="31" t="s">
        <v>1669</v>
      </c>
      <c r="C34" s="31" t="s">
        <v>260</v>
      </c>
      <c r="D34" s="14">
        <v>97168</v>
      </c>
      <c r="E34" s="15">
        <v>137.35</v>
      </c>
      <c r="F34" s="16">
        <v>7.4999999999999997E-3</v>
      </c>
      <c r="G34" s="16"/>
    </row>
    <row r="35" spans="1:7" x14ac:dyDescent="0.25">
      <c r="A35" s="13" t="s">
        <v>1670</v>
      </c>
      <c r="B35" s="31" t="s">
        <v>1671</v>
      </c>
      <c r="C35" s="31" t="s">
        <v>268</v>
      </c>
      <c r="D35" s="14">
        <v>12400</v>
      </c>
      <c r="E35" s="15">
        <v>131.13999999999999</v>
      </c>
      <c r="F35" s="16">
        <v>7.1999999999999998E-3</v>
      </c>
      <c r="G35" s="16"/>
    </row>
    <row r="36" spans="1:7" x14ac:dyDescent="0.25">
      <c r="A36" s="13" t="s">
        <v>1672</v>
      </c>
      <c r="B36" s="31" t="s">
        <v>1673</v>
      </c>
      <c r="C36" s="31" t="s">
        <v>557</v>
      </c>
      <c r="D36" s="14">
        <v>64888</v>
      </c>
      <c r="E36" s="15">
        <v>129.74</v>
      </c>
      <c r="F36" s="16">
        <v>7.1000000000000004E-3</v>
      </c>
      <c r="G36" s="16"/>
    </row>
    <row r="37" spans="1:7" x14ac:dyDescent="0.25">
      <c r="A37" s="13" t="s">
        <v>1674</v>
      </c>
      <c r="B37" s="31" t="s">
        <v>1675</v>
      </c>
      <c r="C37" s="31" t="s">
        <v>292</v>
      </c>
      <c r="D37" s="14">
        <v>5026</v>
      </c>
      <c r="E37" s="15">
        <v>128.6</v>
      </c>
      <c r="F37" s="16">
        <v>7.0000000000000001E-3</v>
      </c>
      <c r="G37" s="16"/>
    </row>
    <row r="38" spans="1:7" x14ac:dyDescent="0.25">
      <c r="A38" s="13" t="s">
        <v>383</v>
      </c>
      <c r="B38" s="31" t="s">
        <v>384</v>
      </c>
      <c r="C38" s="31" t="s">
        <v>273</v>
      </c>
      <c r="D38" s="14">
        <v>14550</v>
      </c>
      <c r="E38" s="15">
        <v>127.54</v>
      </c>
      <c r="F38" s="16">
        <v>7.0000000000000001E-3</v>
      </c>
      <c r="G38" s="16"/>
    </row>
    <row r="39" spans="1:7" x14ac:dyDescent="0.25">
      <c r="A39" s="13" t="s">
        <v>1159</v>
      </c>
      <c r="B39" s="31" t="s">
        <v>1160</v>
      </c>
      <c r="C39" s="31" t="s">
        <v>316</v>
      </c>
      <c r="D39" s="14">
        <v>13773</v>
      </c>
      <c r="E39" s="15">
        <v>126.73</v>
      </c>
      <c r="F39" s="16">
        <v>6.8999999999999999E-3</v>
      </c>
      <c r="G39" s="16"/>
    </row>
    <row r="40" spans="1:7" x14ac:dyDescent="0.25">
      <c r="A40" s="13" t="s">
        <v>1676</v>
      </c>
      <c r="B40" s="31" t="s">
        <v>1677</v>
      </c>
      <c r="C40" s="31" t="s">
        <v>378</v>
      </c>
      <c r="D40" s="14">
        <v>3911</v>
      </c>
      <c r="E40" s="15">
        <v>126.14</v>
      </c>
      <c r="F40" s="16">
        <v>6.8999999999999999E-3</v>
      </c>
      <c r="G40" s="16"/>
    </row>
    <row r="41" spans="1:7" x14ac:dyDescent="0.25">
      <c r="A41" s="13" t="s">
        <v>1678</v>
      </c>
      <c r="B41" s="31" t="s">
        <v>1679</v>
      </c>
      <c r="C41" s="31" t="s">
        <v>281</v>
      </c>
      <c r="D41" s="14">
        <v>84097</v>
      </c>
      <c r="E41" s="15">
        <v>125.74</v>
      </c>
      <c r="F41" s="16">
        <v>6.8999999999999999E-3</v>
      </c>
      <c r="G41" s="16"/>
    </row>
    <row r="42" spans="1:7" x14ac:dyDescent="0.25">
      <c r="A42" s="13" t="s">
        <v>539</v>
      </c>
      <c r="B42" s="31" t="s">
        <v>540</v>
      </c>
      <c r="C42" s="31" t="s">
        <v>346</v>
      </c>
      <c r="D42" s="14">
        <v>7534</v>
      </c>
      <c r="E42" s="15">
        <v>120.94</v>
      </c>
      <c r="F42" s="16">
        <v>6.6E-3</v>
      </c>
      <c r="G42" s="16"/>
    </row>
    <row r="43" spans="1:7" x14ac:dyDescent="0.25">
      <c r="A43" s="13" t="s">
        <v>1680</v>
      </c>
      <c r="B43" s="31" t="s">
        <v>1681</v>
      </c>
      <c r="C43" s="31" t="s">
        <v>378</v>
      </c>
      <c r="D43" s="14">
        <v>9077</v>
      </c>
      <c r="E43" s="15">
        <v>120.62</v>
      </c>
      <c r="F43" s="16">
        <v>6.6E-3</v>
      </c>
      <c r="G43" s="16"/>
    </row>
    <row r="44" spans="1:7" x14ac:dyDescent="0.25">
      <c r="A44" s="13" t="s">
        <v>1523</v>
      </c>
      <c r="B44" s="31" t="s">
        <v>1524</v>
      </c>
      <c r="C44" s="31" t="s">
        <v>466</v>
      </c>
      <c r="D44" s="14">
        <v>3415</v>
      </c>
      <c r="E44" s="15">
        <v>117.12</v>
      </c>
      <c r="F44" s="16">
        <v>6.4000000000000003E-3</v>
      </c>
      <c r="G44" s="16"/>
    </row>
    <row r="45" spans="1:7" x14ac:dyDescent="0.25">
      <c r="A45" s="13" t="s">
        <v>1682</v>
      </c>
      <c r="B45" s="31" t="s">
        <v>1683</v>
      </c>
      <c r="C45" s="31" t="s">
        <v>326</v>
      </c>
      <c r="D45" s="14">
        <v>25583</v>
      </c>
      <c r="E45" s="15">
        <v>117.04</v>
      </c>
      <c r="F45" s="16">
        <v>6.4000000000000003E-3</v>
      </c>
      <c r="G45" s="16"/>
    </row>
    <row r="46" spans="1:7" x14ac:dyDescent="0.25">
      <c r="A46" s="13" t="s">
        <v>1684</v>
      </c>
      <c r="B46" s="31" t="s">
        <v>1685</v>
      </c>
      <c r="C46" s="31" t="s">
        <v>378</v>
      </c>
      <c r="D46" s="14">
        <v>14306</v>
      </c>
      <c r="E46" s="15">
        <v>116.26</v>
      </c>
      <c r="F46" s="16">
        <v>6.4000000000000003E-3</v>
      </c>
      <c r="G46" s="16"/>
    </row>
    <row r="47" spans="1:7" x14ac:dyDescent="0.25">
      <c r="A47" s="13" t="s">
        <v>1686</v>
      </c>
      <c r="B47" s="31" t="s">
        <v>1687</v>
      </c>
      <c r="C47" s="31" t="s">
        <v>281</v>
      </c>
      <c r="D47" s="14">
        <v>31437</v>
      </c>
      <c r="E47" s="15">
        <v>115.81</v>
      </c>
      <c r="F47" s="16">
        <v>6.3E-3</v>
      </c>
      <c r="G47" s="16"/>
    </row>
    <row r="48" spans="1:7" x14ac:dyDescent="0.25">
      <c r="A48" s="13" t="s">
        <v>1688</v>
      </c>
      <c r="B48" s="31" t="s">
        <v>1689</v>
      </c>
      <c r="C48" s="31" t="s">
        <v>437</v>
      </c>
      <c r="D48" s="14">
        <v>25631</v>
      </c>
      <c r="E48" s="15">
        <v>113.19</v>
      </c>
      <c r="F48" s="16">
        <v>6.1999999999999998E-3</v>
      </c>
      <c r="G48" s="16"/>
    </row>
    <row r="49" spans="1:7" x14ac:dyDescent="0.25">
      <c r="A49" s="13" t="s">
        <v>1690</v>
      </c>
      <c r="B49" s="31" t="s">
        <v>1691</v>
      </c>
      <c r="C49" s="31" t="s">
        <v>311</v>
      </c>
      <c r="D49" s="14">
        <v>821</v>
      </c>
      <c r="E49" s="15">
        <v>113.04</v>
      </c>
      <c r="F49" s="16">
        <v>6.1999999999999998E-3</v>
      </c>
      <c r="G49" s="16"/>
    </row>
    <row r="50" spans="1:7" x14ac:dyDescent="0.25">
      <c r="A50" s="13" t="s">
        <v>454</v>
      </c>
      <c r="B50" s="31" t="s">
        <v>455</v>
      </c>
      <c r="C50" s="31" t="s">
        <v>292</v>
      </c>
      <c r="D50" s="14">
        <v>938</v>
      </c>
      <c r="E50" s="15">
        <v>112.81</v>
      </c>
      <c r="F50" s="16">
        <v>6.1999999999999998E-3</v>
      </c>
      <c r="G50" s="16"/>
    </row>
    <row r="51" spans="1:7" x14ac:dyDescent="0.25">
      <c r="A51" s="13" t="s">
        <v>545</v>
      </c>
      <c r="B51" s="31" t="s">
        <v>546</v>
      </c>
      <c r="C51" s="31" t="s">
        <v>346</v>
      </c>
      <c r="D51" s="14">
        <v>8491</v>
      </c>
      <c r="E51" s="15">
        <v>111.41</v>
      </c>
      <c r="F51" s="16">
        <v>6.1000000000000004E-3</v>
      </c>
      <c r="G51" s="16"/>
    </row>
    <row r="52" spans="1:7" x14ac:dyDescent="0.25">
      <c r="A52" s="13" t="s">
        <v>976</v>
      </c>
      <c r="B52" s="31" t="s">
        <v>977</v>
      </c>
      <c r="C52" s="31" t="s">
        <v>583</v>
      </c>
      <c r="D52" s="14">
        <v>76164</v>
      </c>
      <c r="E52" s="15">
        <v>110.91</v>
      </c>
      <c r="F52" s="16">
        <v>6.1000000000000004E-3</v>
      </c>
      <c r="G52" s="16"/>
    </row>
    <row r="53" spans="1:7" x14ac:dyDescent="0.25">
      <c r="A53" s="13" t="s">
        <v>1692</v>
      </c>
      <c r="B53" s="31" t="s">
        <v>1693</v>
      </c>
      <c r="C53" s="31" t="s">
        <v>437</v>
      </c>
      <c r="D53" s="14">
        <v>1735</v>
      </c>
      <c r="E53" s="15">
        <v>110.49</v>
      </c>
      <c r="F53" s="16">
        <v>6.0000000000000001E-3</v>
      </c>
      <c r="G53" s="16"/>
    </row>
    <row r="54" spans="1:7" x14ac:dyDescent="0.25">
      <c r="A54" s="13" t="s">
        <v>1694</v>
      </c>
      <c r="B54" s="31" t="s">
        <v>1695</v>
      </c>
      <c r="C54" s="31" t="s">
        <v>378</v>
      </c>
      <c r="D54" s="14">
        <v>23486</v>
      </c>
      <c r="E54" s="15">
        <v>109.71</v>
      </c>
      <c r="F54" s="16">
        <v>6.0000000000000001E-3</v>
      </c>
      <c r="G54" s="16"/>
    </row>
    <row r="55" spans="1:7" x14ac:dyDescent="0.25">
      <c r="A55" s="13" t="s">
        <v>1696</v>
      </c>
      <c r="B55" s="31" t="s">
        <v>1697</v>
      </c>
      <c r="C55" s="31" t="s">
        <v>281</v>
      </c>
      <c r="D55" s="14">
        <v>25361</v>
      </c>
      <c r="E55" s="15">
        <v>109.17</v>
      </c>
      <c r="F55" s="16">
        <v>6.0000000000000001E-3</v>
      </c>
      <c r="G55" s="16"/>
    </row>
    <row r="56" spans="1:7" x14ac:dyDescent="0.25">
      <c r="A56" s="13" t="s">
        <v>1698</v>
      </c>
      <c r="B56" s="31" t="s">
        <v>1699</v>
      </c>
      <c r="C56" s="31" t="s">
        <v>292</v>
      </c>
      <c r="D56" s="14">
        <v>9003</v>
      </c>
      <c r="E56" s="15">
        <v>105.85</v>
      </c>
      <c r="F56" s="16">
        <v>5.7999999999999996E-3</v>
      </c>
      <c r="G56" s="16"/>
    </row>
    <row r="57" spans="1:7" x14ac:dyDescent="0.25">
      <c r="A57" s="13" t="s">
        <v>1700</v>
      </c>
      <c r="B57" s="31" t="s">
        <v>1701</v>
      </c>
      <c r="C57" s="31" t="s">
        <v>311</v>
      </c>
      <c r="D57" s="14">
        <v>13219</v>
      </c>
      <c r="E57" s="15">
        <v>103.69</v>
      </c>
      <c r="F57" s="16">
        <v>5.7000000000000002E-3</v>
      </c>
      <c r="G57" s="16"/>
    </row>
    <row r="58" spans="1:7" x14ac:dyDescent="0.25">
      <c r="A58" s="13" t="s">
        <v>1702</v>
      </c>
      <c r="B58" s="31" t="s">
        <v>1703</v>
      </c>
      <c r="C58" s="31" t="s">
        <v>278</v>
      </c>
      <c r="D58" s="14">
        <v>68733</v>
      </c>
      <c r="E58" s="15">
        <v>103.22</v>
      </c>
      <c r="F58" s="16">
        <v>5.5999999999999999E-3</v>
      </c>
      <c r="G58" s="16"/>
    </row>
    <row r="59" spans="1:7" x14ac:dyDescent="0.25">
      <c r="A59" s="13" t="s">
        <v>543</v>
      </c>
      <c r="B59" s="31" t="s">
        <v>544</v>
      </c>
      <c r="C59" s="31" t="s">
        <v>311</v>
      </c>
      <c r="D59" s="14">
        <v>277293</v>
      </c>
      <c r="E59" s="15">
        <v>102.32</v>
      </c>
      <c r="F59" s="16">
        <v>5.5999999999999999E-3</v>
      </c>
      <c r="G59" s="16"/>
    </row>
    <row r="60" spans="1:7" x14ac:dyDescent="0.25">
      <c r="A60" s="13" t="s">
        <v>531</v>
      </c>
      <c r="B60" s="31" t="s">
        <v>532</v>
      </c>
      <c r="C60" s="31" t="s">
        <v>287</v>
      </c>
      <c r="D60" s="14">
        <v>526</v>
      </c>
      <c r="E60" s="15">
        <v>102.07</v>
      </c>
      <c r="F60" s="16">
        <v>5.5999999999999999E-3</v>
      </c>
      <c r="G60" s="16"/>
    </row>
    <row r="61" spans="1:7" x14ac:dyDescent="0.25">
      <c r="A61" s="13" t="s">
        <v>560</v>
      </c>
      <c r="B61" s="31" t="s">
        <v>561</v>
      </c>
      <c r="C61" s="31" t="s">
        <v>333</v>
      </c>
      <c r="D61" s="14">
        <v>6914</v>
      </c>
      <c r="E61" s="15">
        <v>100.19</v>
      </c>
      <c r="F61" s="16">
        <v>5.4999999999999997E-3</v>
      </c>
      <c r="G61" s="16"/>
    </row>
    <row r="62" spans="1:7" x14ac:dyDescent="0.25">
      <c r="A62" s="13" t="s">
        <v>1704</v>
      </c>
      <c r="B62" s="31" t="s">
        <v>1705</v>
      </c>
      <c r="C62" s="31" t="s">
        <v>273</v>
      </c>
      <c r="D62" s="14">
        <v>86741</v>
      </c>
      <c r="E62" s="15">
        <v>99.54</v>
      </c>
      <c r="F62" s="16">
        <v>5.4000000000000003E-3</v>
      </c>
      <c r="G62" s="16"/>
    </row>
    <row r="63" spans="1:7" x14ac:dyDescent="0.25">
      <c r="A63" s="13" t="s">
        <v>1706</v>
      </c>
      <c r="B63" s="31" t="s">
        <v>1707</v>
      </c>
      <c r="C63" s="31" t="s">
        <v>437</v>
      </c>
      <c r="D63" s="14">
        <v>17063</v>
      </c>
      <c r="E63" s="15">
        <v>99.52</v>
      </c>
      <c r="F63" s="16">
        <v>5.4000000000000003E-3</v>
      </c>
      <c r="G63" s="16"/>
    </row>
    <row r="64" spans="1:7" x14ac:dyDescent="0.25">
      <c r="A64" s="13" t="s">
        <v>1708</v>
      </c>
      <c r="B64" s="31" t="s">
        <v>1709</v>
      </c>
      <c r="C64" s="31" t="s">
        <v>378</v>
      </c>
      <c r="D64" s="14">
        <v>660</v>
      </c>
      <c r="E64" s="15">
        <v>98.9</v>
      </c>
      <c r="F64" s="16">
        <v>5.4000000000000003E-3</v>
      </c>
      <c r="G64" s="16"/>
    </row>
    <row r="65" spans="1:7" x14ac:dyDescent="0.25">
      <c r="A65" s="13" t="s">
        <v>449</v>
      </c>
      <c r="B65" s="31" t="s">
        <v>450</v>
      </c>
      <c r="C65" s="31" t="s">
        <v>451</v>
      </c>
      <c r="D65" s="14">
        <v>15132</v>
      </c>
      <c r="E65" s="15">
        <v>98.47</v>
      </c>
      <c r="F65" s="16">
        <v>5.4000000000000003E-3</v>
      </c>
      <c r="G65" s="16"/>
    </row>
    <row r="66" spans="1:7" x14ac:dyDescent="0.25">
      <c r="A66" s="13" t="s">
        <v>1710</v>
      </c>
      <c r="B66" s="31" t="s">
        <v>1711</v>
      </c>
      <c r="C66" s="31" t="s">
        <v>292</v>
      </c>
      <c r="D66" s="14">
        <v>15821</v>
      </c>
      <c r="E66" s="15">
        <v>98.15</v>
      </c>
      <c r="F66" s="16">
        <v>5.4000000000000003E-3</v>
      </c>
      <c r="G66" s="16"/>
    </row>
    <row r="67" spans="1:7" x14ac:dyDescent="0.25">
      <c r="A67" s="13" t="s">
        <v>1712</v>
      </c>
      <c r="B67" s="31" t="s">
        <v>1713</v>
      </c>
      <c r="C67" s="31" t="s">
        <v>284</v>
      </c>
      <c r="D67" s="14">
        <v>3227</v>
      </c>
      <c r="E67" s="15">
        <v>97.95</v>
      </c>
      <c r="F67" s="16">
        <v>5.4000000000000003E-3</v>
      </c>
      <c r="G67" s="16"/>
    </row>
    <row r="68" spans="1:7" x14ac:dyDescent="0.25">
      <c r="A68" s="13" t="s">
        <v>1714</v>
      </c>
      <c r="B68" s="31" t="s">
        <v>1715</v>
      </c>
      <c r="C68" s="31" t="s">
        <v>378</v>
      </c>
      <c r="D68" s="14">
        <v>12595</v>
      </c>
      <c r="E68" s="15">
        <v>97.7</v>
      </c>
      <c r="F68" s="16">
        <v>5.3E-3</v>
      </c>
      <c r="G68" s="16"/>
    </row>
    <row r="69" spans="1:7" x14ac:dyDescent="0.25">
      <c r="A69" s="13" t="s">
        <v>1716</v>
      </c>
      <c r="B69" s="31" t="s">
        <v>1717</v>
      </c>
      <c r="C69" s="31" t="s">
        <v>273</v>
      </c>
      <c r="D69" s="14">
        <v>8398</v>
      </c>
      <c r="E69" s="15">
        <v>97.51</v>
      </c>
      <c r="F69" s="16">
        <v>5.3E-3</v>
      </c>
      <c r="G69" s="16"/>
    </row>
    <row r="70" spans="1:7" x14ac:dyDescent="0.25">
      <c r="A70" s="13" t="s">
        <v>1718</v>
      </c>
      <c r="B70" s="31" t="s">
        <v>1719</v>
      </c>
      <c r="C70" s="31" t="s">
        <v>333</v>
      </c>
      <c r="D70" s="14">
        <v>18910</v>
      </c>
      <c r="E70" s="15">
        <v>96.29</v>
      </c>
      <c r="F70" s="16">
        <v>5.3E-3</v>
      </c>
      <c r="G70" s="16"/>
    </row>
    <row r="71" spans="1:7" x14ac:dyDescent="0.25">
      <c r="A71" s="13" t="s">
        <v>1720</v>
      </c>
      <c r="B71" s="31" t="s">
        <v>1721</v>
      </c>
      <c r="C71" s="31" t="s">
        <v>292</v>
      </c>
      <c r="D71" s="14">
        <v>9779</v>
      </c>
      <c r="E71" s="15">
        <v>95.27</v>
      </c>
      <c r="F71" s="16">
        <v>5.1999999999999998E-3</v>
      </c>
      <c r="G71" s="16"/>
    </row>
    <row r="72" spans="1:7" x14ac:dyDescent="0.25">
      <c r="A72" s="13" t="s">
        <v>1722</v>
      </c>
      <c r="B72" s="31" t="s">
        <v>1723</v>
      </c>
      <c r="C72" s="31" t="s">
        <v>333</v>
      </c>
      <c r="D72" s="14">
        <v>234172</v>
      </c>
      <c r="E72" s="15">
        <v>93.55</v>
      </c>
      <c r="F72" s="16">
        <v>5.1000000000000004E-3</v>
      </c>
      <c r="G72" s="16"/>
    </row>
    <row r="73" spans="1:7" x14ac:dyDescent="0.25">
      <c r="A73" s="13" t="s">
        <v>381</v>
      </c>
      <c r="B73" s="31" t="s">
        <v>382</v>
      </c>
      <c r="C73" s="31" t="s">
        <v>311</v>
      </c>
      <c r="D73" s="14">
        <v>1336</v>
      </c>
      <c r="E73" s="15">
        <v>93.21</v>
      </c>
      <c r="F73" s="16">
        <v>5.1000000000000004E-3</v>
      </c>
      <c r="G73" s="16"/>
    </row>
    <row r="74" spans="1:7" x14ac:dyDescent="0.25">
      <c r="A74" s="13" t="s">
        <v>1724</v>
      </c>
      <c r="B74" s="31" t="s">
        <v>1725</v>
      </c>
      <c r="C74" s="31" t="s">
        <v>437</v>
      </c>
      <c r="D74" s="14">
        <v>7232</v>
      </c>
      <c r="E74" s="15">
        <v>93.06</v>
      </c>
      <c r="F74" s="16">
        <v>5.1000000000000004E-3</v>
      </c>
      <c r="G74" s="16"/>
    </row>
    <row r="75" spans="1:7" x14ac:dyDescent="0.25">
      <c r="A75" s="13" t="s">
        <v>1726</v>
      </c>
      <c r="B75" s="31" t="s">
        <v>1727</v>
      </c>
      <c r="C75" s="31" t="s">
        <v>292</v>
      </c>
      <c r="D75" s="14">
        <v>67517</v>
      </c>
      <c r="E75" s="15">
        <v>92.19</v>
      </c>
      <c r="F75" s="16">
        <v>5.0000000000000001E-3</v>
      </c>
      <c r="G75" s="16"/>
    </row>
    <row r="76" spans="1:7" x14ac:dyDescent="0.25">
      <c r="A76" s="13" t="s">
        <v>1728</v>
      </c>
      <c r="B76" s="31" t="s">
        <v>1729</v>
      </c>
      <c r="C76" s="31" t="s">
        <v>268</v>
      </c>
      <c r="D76" s="14">
        <v>416332</v>
      </c>
      <c r="E76" s="15">
        <v>92.18</v>
      </c>
      <c r="F76" s="16">
        <v>5.0000000000000001E-3</v>
      </c>
      <c r="G76" s="16"/>
    </row>
    <row r="77" spans="1:7" x14ac:dyDescent="0.25">
      <c r="A77" s="13" t="s">
        <v>549</v>
      </c>
      <c r="B77" s="31" t="s">
        <v>550</v>
      </c>
      <c r="C77" s="31" t="s">
        <v>257</v>
      </c>
      <c r="D77" s="14">
        <v>52654</v>
      </c>
      <c r="E77" s="15">
        <v>91.37</v>
      </c>
      <c r="F77" s="16">
        <v>5.0000000000000001E-3</v>
      </c>
      <c r="G77" s="16"/>
    </row>
    <row r="78" spans="1:7" x14ac:dyDescent="0.25">
      <c r="A78" s="13" t="s">
        <v>1730</v>
      </c>
      <c r="B78" s="31" t="s">
        <v>1731</v>
      </c>
      <c r="C78" s="31" t="s">
        <v>311</v>
      </c>
      <c r="D78" s="14">
        <v>13353</v>
      </c>
      <c r="E78" s="15">
        <v>89.79</v>
      </c>
      <c r="F78" s="16">
        <v>4.8999999999999998E-3</v>
      </c>
      <c r="G78" s="16"/>
    </row>
    <row r="79" spans="1:7" x14ac:dyDescent="0.25">
      <c r="A79" s="13" t="s">
        <v>1732</v>
      </c>
      <c r="B79" s="31" t="s">
        <v>1733</v>
      </c>
      <c r="C79" s="31" t="s">
        <v>437</v>
      </c>
      <c r="D79" s="14">
        <v>22445</v>
      </c>
      <c r="E79" s="15">
        <v>89.57</v>
      </c>
      <c r="F79" s="16">
        <v>4.8999999999999998E-3</v>
      </c>
      <c r="G79" s="16"/>
    </row>
    <row r="80" spans="1:7" x14ac:dyDescent="0.25">
      <c r="A80" s="13" t="s">
        <v>413</v>
      </c>
      <c r="B80" s="31" t="s">
        <v>414</v>
      </c>
      <c r="C80" s="31" t="s">
        <v>281</v>
      </c>
      <c r="D80" s="14">
        <v>9890</v>
      </c>
      <c r="E80" s="15">
        <v>89.48</v>
      </c>
      <c r="F80" s="16">
        <v>4.8999999999999998E-3</v>
      </c>
      <c r="G80" s="16"/>
    </row>
    <row r="81" spans="1:7" x14ac:dyDescent="0.25">
      <c r="A81" s="13" t="s">
        <v>1734</v>
      </c>
      <c r="B81" s="31" t="s">
        <v>1735</v>
      </c>
      <c r="C81" s="31" t="s">
        <v>292</v>
      </c>
      <c r="D81" s="14">
        <v>6015</v>
      </c>
      <c r="E81" s="15">
        <v>88.62</v>
      </c>
      <c r="F81" s="16">
        <v>4.7999999999999996E-3</v>
      </c>
      <c r="G81" s="16"/>
    </row>
    <row r="82" spans="1:7" x14ac:dyDescent="0.25">
      <c r="A82" s="13" t="s">
        <v>1736</v>
      </c>
      <c r="B82" s="31" t="s">
        <v>1737</v>
      </c>
      <c r="C82" s="31" t="s">
        <v>268</v>
      </c>
      <c r="D82" s="14">
        <v>112959</v>
      </c>
      <c r="E82" s="15">
        <v>87.57</v>
      </c>
      <c r="F82" s="16">
        <v>4.7999999999999996E-3</v>
      </c>
      <c r="G82" s="16"/>
    </row>
    <row r="83" spans="1:7" x14ac:dyDescent="0.25">
      <c r="A83" s="13" t="s">
        <v>1738</v>
      </c>
      <c r="B83" s="31" t="s">
        <v>1739</v>
      </c>
      <c r="C83" s="31" t="s">
        <v>323</v>
      </c>
      <c r="D83" s="14">
        <v>11211</v>
      </c>
      <c r="E83" s="15">
        <v>86.94</v>
      </c>
      <c r="F83" s="16">
        <v>4.7999999999999996E-3</v>
      </c>
      <c r="G83" s="16"/>
    </row>
    <row r="84" spans="1:7" x14ac:dyDescent="0.25">
      <c r="A84" s="13" t="s">
        <v>1117</v>
      </c>
      <c r="B84" s="31" t="s">
        <v>1118</v>
      </c>
      <c r="C84" s="31" t="s">
        <v>326</v>
      </c>
      <c r="D84" s="14">
        <v>26225</v>
      </c>
      <c r="E84" s="15">
        <v>85.4</v>
      </c>
      <c r="F84" s="16">
        <v>4.7000000000000002E-3</v>
      </c>
      <c r="G84" s="16"/>
    </row>
    <row r="85" spans="1:7" x14ac:dyDescent="0.25">
      <c r="A85" s="13" t="s">
        <v>1740</v>
      </c>
      <c r="B85" s="31" t="s">
        <v>1741</v>
      </c>
      <c r="C85" s="31" t="s">
        <v>578</v>
      </c>
      <c r="D85" s="14">
        <v>21486</v>
      </c>
      <c r="E85" s="15">
        <v>84.53</v>
      </c>
      <c r="F85" s="16">
        <v>4.5999999999999999E-3</v>
      </c>
      <c r="G85" s="16"/>
    </row>
    <row r="86" spans="1:7" x14ac:dyDescent="0.25">
      <c r="A86" s="13" t="s">
        <v>1742</v>
      </c>
      <c r="B86" s="31" t="s">
        <v>1743</v>
      </c>
      <c r="C86" s="31" t="s">
        <v>346</v>
      </c>
      <c r="D86" s="14">
        <v>21360</v>
      </c>
      <c r="E86" s="15">
        <v>83.28</v>
      </c>
      <c r="F86" s="16">
        <v>4.5999999999999999E-3</v>
      </c>
      <c r="G86" s="16"/>
    </row>
    <row r="87" spans="1:7" x14ac:dyDescent="0.25">
      <c r="A87" s="13" t="s">
        <v>1744</v>
      </c>
      <c r="B87" s="31" t="s">
        <v>1745</v>
      </c>
      <c r="C87" s="31" t="s">
        <v>352</v>
      </c>
      <c r="D87" s="14">
        <v>9027</v>
      </c>
      <c r="E87" s="15">
        <v>83.06</v>
      </c>
      <c r="F87" s="16">
        <v>4.4999999999999997E-3</v>
      </c>
      <c r="G87" s="16"/>
    </row>
    <row r="88" spans="1:7" x14ac:dyDescent="0.25">
      <c r="A88" s="13" t="s">
        <v>1746</v>
      </c>
      <c r="B88" s="31" t="s">
        <v>1747</v>
      </c>
      <c r="C88" s="31" t="s">
        <v>352</v>
      </c>
      <c r="D88" s="14">
        <v>17534</v>
      </c>
      <c r="E88" s="15">
        <v>82.39</v>
      </c>
      <c r="F88" s="16">
        <v>4.4999999999999997E-3</v>
      </c>
      <c r="G88" s="16"/>
    </row>
    <row r="89" spans="1:7" x14ac:dyDescent="0.25">
      <c r="A89" s="13" t="s">
        <v>1748</v>
      </c>
      <c r="B89" s="31" t="s">
        <v>1749</v>
      </c>
      <c r="C89" s="31" t="s">
        <v>583</v>
      </c>
      <c r="D89" s="14">
        <v>13691</v>
      </c>
      <c r="E89" s="15">
        <v>81.96</v>
      </c>
      <c r="F89" s="16">
        <v>4.4999999999999997E-3</v>
      </c>
      <c r="G89" s="16"/>
    </row>
    <row r="90" spans="1:7" x14ac:dyDescent="0.25">
      <c r="A90" s="13" t="s">
        <v>1750</v>
      </c>
      <c r="B90" s="31" t="s">
        <v>1751</v>
      </c>
      <c r="C90" s="31" t="s">
        <v>278</v>
      </c>
      <c r="D90" s="14">
        <v>15130</v>
      </c>
      <c r="E90" s="15">
        <v>80.41</v>
      </c>
      <c r="F90" s="16">
        <v>4.4000000000000003E-3</v>
      </c>
      <c r="G90" s="16"/>
    </row>
    <row r="91" spans="1:7" x14ac:dyDescent="0.25">
      <c r="A91" s="13" t="s">
        <v>1752</v>
      </c>
      <c r="B91" s="31" t="s">
        <v>1753</v>
      </c>
      <c r="C91" s="31" t="s">
        <v>389</v>
      </c>
      <c r="D91" s="14">
        <v>7695</v>
      </c>
      <c r="E91" s="15">
        <v>80.12</v>
      </c>
      <c r="F91" s="16">
        <v>4.4000000000000003E-3</v>
      </c>
      <c r="G91" s="16"/>
    </row>
    <row r="92" spans="1:7" x14ac:dyDescent="0.25">
      <c r="A92" s="13" t="s">
        <v>1754</v>
      </c>
      <c r="B92" s="31" t="s">
        <v>1755</v>
      </c>
      <c r="C92" s="31" t="s">
        <v>366</v>
      </c>
      <c r="D92" s="14">
        <v>105281</v>
      </c>
      <c r="E92" s="15">
        <v>79.48</v>
      </c>
      <c r="F92" s="16">
        <v>4.3E-3</v>
      </c>
      <c r="G92" s="16"/>
    </row>
    <row r="93" spans="1:7" x14ac:dyDescent="0.25">
      <c r="A93" s="13" t="s">
        <v>1756</v>
      </c>
      <c r="B93" s="31" t="s">
        <v>1757</v>
      </c>
      <c r="C93" s="31" t="s">
        <v>292</v>
      </c>
      <c r="D93" s="14">
        <v>1651</v>
      </c>
      <c r="E93" s="15">
        <v>77.94</v>
      </c>
      <c r="F93" s="16">
        <v>4.3E-3</v>
      </c>
      <c r="G93" s="16"/>
    </row>
    <row r="94" spans="1:7" x14ac:dyDescent="0.25">
      <c r="A94" s="13" t="s">
        <v>553</v>
      </c>
      <c r="B94" s="31" t="s">
        <v>554</v>
      </c>
      <c r="C94" s="31" t="s">
        <v>378</v>
      </c>
      <c r="D94" s="14">
        <v>19899</v>
      </c>
      <c r="E94" s="15">
        <v>77.89</v>
      </c>
      <c r="F94" s="16">
        <v>4.3E-3</v>
      </c>
      <c r="G94" s="16"/>
    </row>
    <row r="95" spans="1:7" x14ac:dyDescent="0.25">
      <c r="A95" s="13" t="s">
        <v>1758</v>
      </c>
      <c r="B95" s="31" t="s">
        <v>1759</v>
      </c>
      <c r="C95" s="31" t="s">
        <v>292</v>
      </c>
      <c r="D95" s="14">
        <v>5985</v>
      </c>
      <c r="E95" s="15">
        <v>77.64</v>
      </c>
      <c r="F95" s="16">
        <v>4.1999999999999997E-3</v>
      </c>
      <c r="G95" s="16"/>
    </row>
    <row r="96" spans="1:7" x14ac:dyDescent="0.25">
      <c r="A96" s="13" t="s">
        <v>1760</v>
      </c>
      <c r="B96" s="31" t="s">
        <v>1761</v>
      </c>
      <c r="C96" s="31" t="s">
        <v>263</v>
      </c>
      <c r="D96" s="14">
        <v>111761</v>
      </c>
      <c r="E96" s="15">
        <v>75.84</v>
      </c>
      <c r="F96" s="16">
        <v>4.1000000000000003E-3</v>
      </c>
      <c r="G96" s="16"/>
    </row>
    <row r="97" spans="1:7" x14ac:dyDescent="0.25">
      <c r="A97" s="13" t="s">
        <v>547</v>
      </c>
      <c r="B97" s="31" t="s">
        <v>548</v>
      </c>
      <c r="C97" s="31" t="s">
        <v>378</v>
      </c>
      <c r="D97" s="14">
        <v>12302</v>
      </c>
      <c r="E97" s="15">
        <v>75.63</v>
      </c>
      <c r="F97" s="16">
        <v>4.1000000000000003E-3</v>
      </c>
      <c r="G97" s="16"/>
    </row>
    <row r="98" spans="1:7" x14ac:dyDescent="0.25">
      <c r="A98" s="13" t="s">
        <v>1762</v>
      </c>
      <c r="B98" s="31" t="s">
        <v>1763</v>
      </c>
      <c r="C98" s="31" t="s">
        <v>281</v>
      </c>
      <c r="D98" s="14">
        <v>38634</v>
      </c>
      <c r="E98" s="15">
        <v>75.17</v>
      </c>
      <c r="F98" s="16">
        <v>4.1000000000000003E-3</v>
      </c>
      <c r="G98" s="16"/>
    </row>
    <row r="99" spans="1:7" x14ac:dyDescent="0.25">
      <c r="A99" s="13" t="s">
        <v>1764</v>
      </c>
      <c r="B99" s="31" t="s">
        <v>1765</v>
      </c>
      <c r="C99" s="31" t="s">
        <v>278</v>
      </c>
      <c r="D99" s="14">
        <v>531604</v>
      </c>
      <c r="E99" s="15">
        <v>74.64</v>
      </c>
      <c r="F99" s="16">
        <v>4.1000000000000003E-3</v>
      </c>
      <c r="G99" s="16"/>
    </row>
    <row r="100" spans="1:7" x14ac:dyDescent="0.25">
      <c r="A100" s="13" t="s">
        <v>1766</v>
      </c>
      <c r="B100" s="31" t="s">
        <v>1767</v>
      </c>
      <c r="C100" s="31" t="s">
        <v>281</v>
      </c>
      <c r="D100" s="14">
        <v>21104</v>
      </c>
      <c r="E100" s="15">
        <v>74.489999999999995</v>
      </c>
      <c r="F100" s="16">
        <v>4.1000000000000003E-3</v>
      </c>
      <c r="G100" s="16"/>
    </row>
    <row r="101" spans="1:7" x14ac:dyDescent="0.25">
      <c r="A101" s="13" t="s">
        <v>1768</v>
      </c>
      <c r="B101" s="31" t="s">
        <v>1769</v>
      </c>
      <c r="C101" s="31" t="s">
        <v>311</v>
      </c>
      <c r="D101" s="14">
        <v>2284</v>
      </c>
      <c r="E101" s="15">
        <v>74.06</v>
      </c>
      <c r="F101" s="16">
        <v>4.0000000000000001E-3</v>
      </c>
      <c r="G101" s="16"/>
    </row>
    <row r="102" spans="1:7" x14ac:dyDescent="0.25">
      <c r="A102" s="13" t="s">
        <v>1770</v>
      </c>
      <c r="B102" s="31" t="s">
        <v>1771</v>
      </c>
      <c r="C102" s="31" t="s">
        <v>304</v>
      </c>
      <c r="D102" s="14">
        <v>4446</v>
      </c>
      <c r="E102" s="15">
        <v>73.36</v>
      </c>
      <c r="F102" s="16">
        <v>4.0000000000000001E-3</v>
      </c>
      <c r="G102" s="16"/>
    </row>
    <row r="103" spans="1:7" x14ac:dyDescent="0.25">
      <c r="A103" s="13" t="s">
        <v>562</v>
      </c>
      <c r="B103" s="31" t="s">
        <v>563</v>
      </c>
      <c r="C103" s="31" t="s">
        <v>281</v>
      </c>
      <c r="D103" s="14">
        <v>9187</v>
      </c>
      <c r="E103" s="15">
        <v>72.77</v>
      </c>
      <c r="F103" s="16">
        <v>4.0000000000000001E-3</v>
      </c>
      <c r="G103" s="16"/>
    </row>
    <row r="104" spans="1:7" x14ac:dyDescent="0.25">
      <c r="A104" s="13" t="s">
        <v>1772</v>
      </c>
      <c r="B104" s="31" t="s">
        <v>1773</v>
      </c>
      <c r="C104" s="31" t="s">
        <v>268</v>
      </c>
      <c r="D104" s="14">
        <v>14159</v>
      </c>
      <c r="E104" s="15">
        <v>72.39</v>
      </c>
      <c r="F104" s="16">
        <v>4.0000000000000001E-3</v>
      </c>
      <c r="G104" s="16"/>
    </row>
    <row r="105" spans="1:7" x14ac:dyDescent="0.25">
      <c r="A105" s="13" t="s">
        <v>1774</v>
      </c>
      <c r="B105" s="31" t="s">
        <v>1775</v>
      </c>
      <c r="C105" s="31" t="s">
        <v>1776</v>
      </c>
      <c r="D105" s="14">
        <v>100251</v>
      </c>
      <c r="E105" s="15">
        <v>72.319999999999993</v>
      </c>
      <c r="F105" s="16">
        <v>4.0000000000000001E-3</v>
      </c>
      <c r="G105" s="16"/>
    </row>
    <row r="106" spans="1:7" x14ac:dyDescent="0.25">
      <c r="A106" s="13" t="s">
        <v>1777</v>
      </c>
      <c r="B106" s="31" t="s">
        <v>1778</v>
      </c>
      <c r="C106" s="31" t="s">
        <v>583</v>
      </c>
      <c r="D106" s="14">
        <v>31309</v>
      </c>
      <c r="E106" s="15">
        <v>71.900000000000006</v>
      </c>
      <c r="F106" s="16">
        <v>3.8999999999999998E-3</v>
      </c>
      <c r="G106" s="16"/>
    </row>
    <row r="107" spans="1:7" x14ac:dyDescent="0.25">
      <c r="A107" s="13" t="s">
        <v>558</v>
      </c>
      <c r="B107" s="31" t="s">
        <v>559</v>
      </c>
      <c r="C107" s="31" t="s">
        <v>378</v>
      </c>
      <c r="D107" s="14">
        <v>26733</v>
      </c>
      <c r="E107" s="15">
        <v>71.86</v>
      </c>
      <c r="F107" s="16">
        <v>3.8999999999999998E-3</v>
      </c>
      <c r="G107" s="16"/>
    </row>
    <row r="108" spans="1:7" x14ac:dyDescent="0.25">
      <c r="A108" s="13" t="s">
        <v>1137</v>
      </c>
      <c r="B108" s="31" t="s">
        <v>1138</v>
      </c>
      <c r="C108" s="31" t="s">
        <v>333</v>
      </c>
      <c r="D108" s="14">
        <v>5402</v>
      </c>
      <c r="E108" s="15">
        <v>71.760000000000005</v>
      </c>
      <c r="F108" s="16">
        <v>3.8999999999999998E-3</v>
      </c>
      <c r="G108" s="16"/>
    </row>
    <row r="109" spans="1:7" x14ac:dyDescent="0.25">
      <c r="A109" s="13" t="s">
        <v>1779</v>
      </c>
      <c r="B109" s="31" t="s">
        <v>1780</v>
      </c>
      <c r="C109" s="31" t="s">
        <v>292</v>
      </c>
      <c r="D109" s="14">
        <v>8788</v>
      </c>
      <c r="E109" s="15">
        <v>71.75</v>
      </c>
      <c r="F109" s="16">
        <v>3.8999999999999998E-3</v>
      </c>
      <c r="G109" s="16"/>
    </row>
    <row r="110" spans="1:7" x14ac:dyDescent="0.25">
      <c r="A110" s="13" t="s">
        <v>1781</v>
      </c>
      <c r="B110" s="31" t="s">
        <v>1782</v>
      </c>
      <c r="C110" s="31" t="s">
        <v>1776</v>
      </c>
      <c r="D110" s="14">
        <v>7788</v>
      </c>
      <c r="E110" s="15">
        <v>71.540000000000006</v>
      </c>
      <c r="F110" s="16">
        <v>3.8999999999999998E-3</v>
      </c>
      <c r="G110" s="16"/>
    </row>
    <row r="111" spans="1:7" x14ac:dyDescent="0.25">
      <c r="A111" s="13" t="s">
        <v>887</v>
      </c>
      <c r="B111" s="31" t="s">
        <v>888</v>
      </c>
      <c r="C111" s="31" t="s">
        <v>557</v>
      </c>
      <c r="D111" s="14">
        <v>34662</v>
      </c>
      <c r="E111" s="15">
        <v>70.849999999999994</v>
      </c>
      <c r="F111" s="16">
        <v>3.8999999999999998E-3</v>
      </c>
      <c r="G111" s="16"/>
    </row>
    <row r="112" spans="1:7" x14ac:dyDescent="0.25">
      <c r="A112" s="13" t="s">
        <v>1783</v>
      </c>
      <c r="B112" s="31" t="s">
        <v>1784</v>
      </c>
      <c r="C112" s="31" t="s">
        <v>281</v>
      </c>
      <c r="D112" s="14">
        <v>42151</v>
      </c>
      <c r="E112" s="15">
        <v>70.180000000000007</v>
      </c>
      <c r="F112" s="16">
        <v>3.8E-3</v>
      </c>
      <c r="G112" s="16"/>
    </row>
    <row r="113" spans="1:7" x14ac:dyDescent="0.25">
      <c r="A113" s="13" t="s">
        <v>1785</v>
      </c>
      <c r="B113" s="31" t="s">
        <v>1786</v>
      </c>
      <c r="C113" s="31" t="s">
        <v>395</v>
      </c>
      <c r="D113" s="14">
        <v>16396</v>
      </c>
      <c r="E113" s="15">
        <v>69.959999999999994</v>
      </c>
      <c r="F113" s="16">
        <v>3.8E-3</v>
      </c>
      <c r="G113" s="16"/>
    </row>
    <row r="114" spans="1:7" x14ac:dyDescent="0.25">
      <c r="A114" s="13" t="s">
        <v>1787</v>
      </c>
      <c r="B114" s="31" t="s">
        <v>1788</v>
      </c>
      <c r="C114" s="31" t="s">
        <v>273</v>
      </c>
      <c r="D114" s="14">
        <v>7947</v>
      </c>
      <c r="E114" s="15">
        <v>69.8</v>
      </c>
      <c r="F114" s="16">
        <v>3.8E-3</v>
      </c>
      <c r="G114" s="16"/>
    </row>
    <row r="115" spans="1:7" x14ac:dyDescent="0.25">
      <c r="A115" s="13" t="s">
        <v>1789</v>
      </c>
      <c r="B115" s="31" t="s">
        <v>1790</v>
      </c>
      <c r="C115" s="31" t="s">
        <v>333</v>
      </c>
      <c r="D115" s="14">
        <v>9233</v>
      </c>
      <c r="E115" s="15">
        <v>69.510000000000005</v>
      </c>
      <c r="F115" s="16">
        <v>3.8E-3</v>
      </c>
      <c r="G115" s="16"/>
    </row>
    <row r="116" spans="1:7" x14ac:dyDescent="0.25">
      <c r="A116" s="13" t="s">
        <v>307</v>
      </c>
      <c r="B116" s="31" t="s">
        <v>308</v>
      </c>
      <c r="C116" s="31" t="s">
        <v>281</v>
      </c>
      <c r="D116" s="14">
        <v>5896</v>
      </c>
      <c r="E116" s="15">
        <v>68.28</v>
      </c>
      <c r="F116" s="16">
        <v>3.7000000000000002E-3</v>
      </c>
      <c r="G116" s="16"/>
    </row>
    <row r="117" spans="1:7" x14ac:dyDescent="0.25">
      <c r="A117" s="13" t="s">
        <v>1791</v>
      </c>
      <c r="B117" s="31" t="s">
        <v>1792</v>
      </c>
      <c r="C117" s="31" t="s">
        <v>451</v>
      </c>
      <c r="D117" s="14">
        <v>16647</v>
      </c>
      <c r="E117" s="15">
        <v>67.540000000000006</v>
      </c>
      <c r="F117" s="16">
        <v>3.7000000000000002E-3</v>
      </c>
      <c r="G117" s="16"/>
    </row>
    <row r="118" spans="1:7" x14ac:dyDescent="0.25">
      <c r="A118" s="13" t="s">
        <v>464</v>
      </c>
      <c r="B118" s="31" t="s">
        <v>465</v>
      </c>
      <c r="C118" s="31" t="s">
        <v>466</v>
      </c>
      <c r="D118" s="14">
        <v>9308</v>
      </c>
      <c r="E118" s="15">
        <v>67.19</v>
      </c>
      <c r="F118" s="16">
        <v>3.7000000000000002E-3</v>
      </c>
      <c r="G118" s="16"/>
    </row>
    <row r="119" spans="1:7" x14ac:dyDescent="0.25">
      <c r="A119" s="13" t="s">
        <v>1793</v>
      </c>
      <c r="B119" s="31" t="s">
        <v>1794</v>
      </c>
      <c r="C119" s="31" t="s">
        <v>437</v>
      </c>
      <c r="D119" s="14">
        <v>7307</v>
      </c>
      <c r="E119" s="15">
        <v>66.42</v>
      </c>
      <c r="F119" s="16">
        <v>3.5999999999999999E-3</v>
      </c>
      <c r="G119" s="16"/>
    </row>
    <row r="120" spans="1:7" x14ac:dyDescent="0.25">
      <c r="A120" s="13" t="s">
        <v>574</v>
      </c>
      <c r="B120" s="31" t="s">
        <v>575</v>
      </c>
      <c r="C120" s="31" t="s">
        <v>304</v>
      </c>
      <c r="D120" s="14">
        <v>3335</v>
      </c>
      <c r="E120" s="15">
        <v>66.239999999999995</v>
      </c>
      <c r="F120" s="16">
        <v>3.5999999999999999E-3</v>
      </c>
      <c r="G120" s="16"/>
    </row>
    <row r="121" spans="1:7" x14ac:dyDescent="0.25">
      <c r="A121" s="13" t="s">
        <v>1795</v>
      </c>
      <c r="B121" s="31" t="s">
        <v>1796</v>
      </c>
      <c r="C121" s="31" t="s">
        <v>352</v>
      </c>
      <c r="D121" s="14">
        <v>8335</v>
      </c>
      <c r="E121" s="15">
        <v>65.819999999999993</v>
      </c>
      <c r="F121" s="16">
        <v>3.5999999999999999E-3</v>
      </c>
      <c r="G121" s="16"/>
    </row>
    <row r="122" spans="1:7" x14ac:dyDescent="0.25">
      <c r="A122" s="13" t="s">
        <v>1797</v>
      </c>
      <c r="B122" s="31" t="s">
        <v>1798</v>
      </c>
      <c r="C122" s="31" t="s">
        <v>466</v>
      </c>
      <c r="D122" s="14">
        <v>8379</v>
      </c>
      <c r="E122" s="15">
        <v>64.78</v>
      </c>
      <c r="F122" s="16">
        <v>3.5000000000000001E-3</v>
      </c>
      <c r="G122" s="16"/>
    </row>
    <row r="123" spans="1:7" x14ac:dyDescent="0.25">
      <c r="A123" s="13" t="s">
        <v>1799</v>
      </c>
      <c r="B123" s="31" t="s">
        <v>1800</v>
      </c>
      <c r="C123" s="31" t="s">
        <v>395</v>
      </c>
      <c r="D123" s="14">
        <v>1389</v>
      </c>
      <c r="E123" s="15">
        <v>64.53</v>
      </c>
      <c r="F123" s="16">
        <v>3.5000000000000001E-3</v>
      </c>
      <c r="G123" s="16"/>
    </row>
    <row r="124" spans="1:7" x14ac:dyDescent="0.25">
      <c r="A124" s="13" t="s">
        <v>1801</v>
      </c>
      <c r="B124" s="31" t="s">
        <v>1802</v>
      </c>
      <c r="C124" s="31" t="s">
        <v>284</v>
      </c>
      <c r="D124" s="14">
        <v>5035</v>
      </c>
      <c r="E124" s="15">
        <v>64.400000000000006</v>
      </c>
      <c r="F124" s="16">
        <v>3.5000000000000001E-3</v>
      </c>
      <c r="G124" s="16"/>
    </row>
    <row r="125" spans="1:7" x14ac:dyDescent="0.25">
      <c r="A125" s="13" t="s">
        <v>576</v>
      </c>
      <c r="B125" s="31" t="s">
        <v>577</v>
      </c>
      <c r="C125" s="31" t="s">
        <v>578</v>
      </c>
      <c r="D125" s="14">
        <v>886</v>
      </c>
      <c r="E125" s="15">
        <v>64.27</v>
      </c>
      <c r="F125" s="16">
        <v>3.5000000000000001E-3</v>
      </c>
      <c r="G125" s="16"/>
    </row>
    <row r="126" spans="1:7" x14ac:dyDescent="0.25">
      <c r="A126" s="13" t="s">
        <v>1803</v>
      </c>
      <c r="B126" s="31" t="s">
        <v>1804</v>
      </c>
      <c r="C126" s="31" t="s">
        <v>278</v>
      </c>
      <c r="D126" s="14">
        <v>314906</v>
      </c>
      <c r="E126" s="15">
        <v>64.11</v>
      </c>
      <c r="F126" s="16">
        <v>3.5000000000000001E-3</v>
      </c>
      <c r="G126" s="16"/>
    </row>
    <row r="127" spans="1:7" x14ac:dyDescent="0.25">
      <c r="A127" s="13" t="s">
        <v>1805</v>
      </c>
      <c r="B127" s="31" t="s">
        <v>1806</v>
      </c>
      <c r="C127" s="31" t="s">
        <v>378</v>
      </c>
      <c r="D127" s="14">
        <v>8256</v>
      </c>
      <c r="E127" s="15">
        <v>64.11</v>
      </c>
      <c r="F127" s="16">
        <v>3.5000000000000001E-3</v>
      </c>
      <c r="G127" s="16"/>
    </row>
    <row r="128" spans="1:7" x14ac:dyDescent="0.25">
      <c r="A128" s="13" t="s">
        <v>1091</v>
      </c>
      <c r="B128" s="31" t="s">
        <v>1092</v>
      </c>
      <c r="C128" s="31" t="s">
        <v>451</v>
      </c>
      <c r="D128" s="14">
        <v>5708</v>
      </c>
      <c r="E128" s="15">
        <v>64.099999999999994</v>
      </c>
      <c r="F128" s="16">
        <v>3.5000000000000001E-3</v>
      </c>
      <c r="G128" s="16"/>
    </row>
    <row r="129" spans="1:7" x14ac:dyDescent="0.25">
      <c r="A129" s="13" t="s">
        <v>396</v>
      </c>
      <c r="B129" s="31" t="s">
        <v>397</v>
      </c>
      <c r="C129" s="31" t="s">
        <v>295</v>
      </c>
      <c r="D129" s="14">
        <v>12422</v>
      </c>
      <c r="E129" s="15">
        <v>63.92</v>
      </c>
      <c r="F129" s="16">
        <v>3.5000000000000001E-3</v>
      </c>
      <c r="G129" s="16"/>
    </row>
    <row r="130" spans="1:7" x14ac:dyDescent="0.25">
      <c r="A130" s="13" t="s">
        <v>1807</v>
      </c>
      <c r="B130" s="31" t="s">
        <v>1808</v>
      </c>
      <c r="C130" s="31" t="s">
        <v>346</v>
      </c>
      <c r="D130" s="14">
        <v>5444</v>
      </c>
      <c r="E130" s="15">
        <v>63.32</v>
      </c>
      <c r="F130" s="16">
        <v>3.5000000000000001E-3</v>
      </c>
      <c r="G130" s="16"/>
    </row>
    <row r="131" spans="1:7" x14ac:dyDescent="0.25">
      <c r="A131" s="13" t="s">
        <v>564</v>
      </c>
      <c r="B131" s="31" t="s">
        <v>565</v>
      </c>
      <c r="C131" s="31" t="s">
        <v>284</v>
      </c>
      <c r="D131" s="14">
        <v>3194</v>
      </c>
      <c r="E131" s="15">
        <v>63.01</v>
      </c>
      <c r="F131" s="16">
        <v>3.3999999999999998E-3</v>
      </c>
      <c r="G131" s="16"/>
    </row>
    <row r="132" spans="1:7" x14ac:dyDescent="0.25">
      <c r="A132" s="13" t="s">
        <v>1809</v>
      </c>
      <c r="B132" s="31" t="s">
        <v>1810</v>
      </c>
      <c r="C132" s="31" t="s">
        <v>389</v>
      </c>
      <c r="D132" s="14">
        <v>12526</v>
      </c>
      <c r="E132" s="15">
        <v>62.27</v>
      </c>
      <c r="F132" s="16">
        <v>3.3999999999999998E-3</v>
      </c>
      <c r="G132" s="16"/>
    </row>
    <row r="133" spans="1:7" x14ac:dyDescent="0.25">
      <c r="A133" s="13" t="s">
        <v>555</v>
      </c>
      <c r="B133" s="31" t="s">
        <v>556</v>
      </c>
      <c r="C133" s="31" t="s">
        <v>557</v>
      </c>
      <c r="D133" s="14">
        <v>4469</v>
      </c>
      <c r="E133" s="15">
        <v>61.99</v>
      </c>
      <c r="F133" s="16">
        <v>3.3999999999999998E-3</v>
      </c>
      <c r="G133" s="16"/>
    </row>
    <row r="134" spans="1:7" x14ac:dyDescent="0.25">
      <c r="A134" s="13" t="s">
        <v>1811</v>
      </c>
      <c r="B134" s="31" t="s">
        <v>1812</v>
      </c>
      <c r="C134" s="31" t="s">
        <v>1776</v>
      </c>
      <c r="D134" s="14">
        <v>10772</v>
      </c>
      <c r="E134" s="15">
        <v>61.07</v>
      </c>
      <c r="F134" s="16">
        <v>3.3E-3</v>
      </c>
      <c r="G134" s="16"/>
    </row>
    <row r="135" spans="1:7" x14ac:dyDescent="0.25">
      <c r="A135" s="13" t="s">
        <v>1151</v>
      </c>
      <c r="B135" s="31" t="s">
        <v>1152</v>
      </c>
      <c r="C135" s="31" t="s">
        <v>295</v>
      </c>
      <c r="D135" s="14">
        <v>18084</v>
      </c>
      <c r="E135" s="15">
        <v>60.14</v>
      </c>
      <c r="F135" s="16">
        <v>3.3E-3</v>
      </c>
      <c r="G135" s="16"/>
    </row>
    <row r="136" spans="1:7" x14ac:dyDescent="0.25">
      <c r="A136" s="13" t="s">
        <v>1813</v>
      </c>
      <c r="B136" s="31" t="s">
        <v>1814</v>
      </c>
      <c r="C136" s="31" t="s">
        <v>292</v>
      </c>
      <c r="D136" s="14">
        <v>3706</v>
      </c>
      <c r="E136" s="15">
        <v>59.13</v>
      </c>
      <c r="F136" s="16">
        <v>3.2000000000000002E-3</v>
      </c>
      <c r="G136" s="16"/>
    </row>
    <row r="137" spans="1:7" x14ac:dyDescent="0.25">
      <c r="A137" s="13" t="s">
        <v>1815</v>
      </c>
      <c r="B137" s="31" t="s">
        <v>1816</v>
      </c>
      <c r="C137" s="31" t="s">
        <v>864</v>
      </c>
      <c r="D137" s="14">
        <v>21606</v>
      </c>
      <c r="E137" s="15">
        <v>59.1</v>
      </c>
      <c r="F137" s="16">
        <v>3.2000000000000002E-3</v>
      </c>
      <c r="G137" s="16"/>
    </row>
    <row r="138" spans="1:7" x14ac:dyDescent="0.25">
      <c r="A138" s="13" t="s">
        <v>1817</v>
      </c>
      <c r="B138" s="31" t="s">
        <v>1818</v>
      </c>
      <c r="C138" s="31" t="s">
        <v>378</v>
      </c>
      <c r="D138" s="14">
        <v>7659</v>
      </c>
      <c r="E138" s="15">
        <v>59.06</v>
      </c>
      <c r="F138" s="16">
        <v>3.2000000000000002E-3</v>
      </c>
      <c r="G138" s="16"/>
    </row>
    <row r="139" spans="1:7" x14ac:dyDescent="0.25">
      <c r="A139" s="13" t="s">
        <v>1819</v>
      </c>
      <c r="B139" s="31" t="s">
        <v>1820</v>
      </c>
      <c r="C139" s="31" t="s">
        <v>311</v>
      </c>
      <c r="D139" s="14">
        <v>31588</v>
      </c>
      <c r="E139" s="15">
        <v>58.75</v>
      </c>
      <c r="F139" s="16">
        <v>3.2000000000000002E-3</v>
      </c>
      <c r="G139" s="16"/>
    </row>
    <row r="140" spans="1:7" x14ac:dyDescent="0.25">
      <c r="A140" s="13" t="s">
        <v>1821</v>
      </c>
      <c r="B140" s="31" t="s">
        <v>1822</v>
      </c>
      <c r="C140" s="31" t="s">
        <v>268</v>
      </c>
      <c r="D140" s="14">
        <v>44523</v>
      </c>
      <c r="E140" s="15">
        <v>58.3</v>
      </c>
      <c r="F140" s="16">
        <v>3.2000000000000002E-3</v>
      </c>
      <c r="G140" s="16"/>
    </row>
    <row r="141" spans="1:7" x14ac:dyDescent="0.25">
      <c r="A141" s="13" t="s">
        <v>1823</v>
      </c>
      <c r="B141" s="31" t="s">
        <v>1824</v>
      </c>
      <c r="C141" s="31" t="s">
        <v>1070</v>
      </c>
      <c r="D141" s="14">
        <v>11096</v>
      </c>
      <c r="E141" s="15">
        <v>58.11</v>
      </c>
      <c r="F141" s="16">
        <v>3.2000000000000002E-3</v>
      </c>
      <c r="G141" s="16"/>
    </row>
    <row r="142" spans="1:7" x14ac:dyDescent="0.25">
      <c r="A142" s="13" t="s">
        <v>1825</v>
      </c>
      <c r="B142" s="31" t="s">
        <v>1826</v>
      </c>
      <c r="C142" s="31" t="s">
        <v>451</v>
      </c>
      <c r="D142" s="14">
        <v>4855</v>
      </c>
      <c r="E142" s="15">
        <v>57.65</v>
      </c>
      <c r="F142" s="16">
        <v>3.2000000000000002E-3</v>
      </c>
      <c r="G142" s="16"/>
    </row>
    <row r="143" spans="1:7" x14ac:dyDescent="0.25">
      <c r="A143" s="13" t="s">
        <v>581</v>
      </c>
      <c r="B143" s="31" t="s">
        <v>582</v>
      </c>
      <c r="C143" s="31" t="s">
        <v>583</v>
      </c>
      <c r="D143" s="14">
        <v>6205</v>
      </c>
      <c r="E143" s="15">
        <v>57.56</v>
      </c>
      <c r="F143" s="16">
        <v>3.0999999999999999E-3</v>
      </c>
      <c r="G143" s="16"/>
    </row>
    <row r="144" spans="1:7" x14ac:dyDescent="0.25">
      <c r="A144" s="13" t="s">
        <v>309</v>
      </c>
      <c r="B144" s="31" t="s">
        <v>310</v>
      </c>
      <c r="C144" s="31" t="s">
        <v>311</v>
      </c>
      <c r="D144" s="14">
        <v>6959</v>
      </c>
      <c r="E144" s="15">
        <v>57.51</v>
      </c>
      <c r="F144" s="16">
        <v>3.0999999999999999E-3</v>
      </c>
      <c r="G144" s="16"/>
    </row>
    <row r="145" spans="1:7" x14ac:dyDescent="0.25">
      <c r="A145" s="13" t="s">
        <v>1827</v>
      </c>
      <c r="B145" s="31" t="s">
        <v>1828</v>
      </c>
      <c r="C145" s="31" t="s">
        <v>404</v>
      </c>
      <c r="D145" s="14">
        <v>4170</v>
      </c>
      <c r="E145" s="15">
        <v>57.1</v>
      </c>
      <c r="F145" s="16">
        <v>3.0999999999999999E-3</v>
      </c>
      <c r="G145" s="16"/>
    </row>
    <row r="146" spans="1:7" x14ac:dyDescent="0.25">
      <c r="A146" s="13" t="s">
        <v>579</v>
      </c>
      <c r="B146" s="31" t="s">
        <v>580</v>
      </c>
      <c r="C146" s="31" t="s">
        <v>295</v>
      </c>
      <c r="D146" s="14">
        <v>9510</v>
      </c>
      <c r="E146" s="15">
        <v>56.92</v>
      </c>
      <c r="F146" s="16">
        <v>3.0999999999999999E-3</v>
      </c>
      <c r="G146" s="16"/>
    </row>
    <row r="147" spans="1:7" x14ac:dyDescent="0.25">
      <c r="A147" s="13" t="s">
        <v>331</v>
      </c>
      <c r="B147" s="31" t="s">
        <v>332</v>
      </c>
      <c r="C147" s="31" t="s">
        <v>333</v>
      </c>
      <c r="D147" s="14">
        <v>1805</v>
      </c>
      <c r="E147" s="15">
        <v>55.93</v>
      </c>
      <c r="F147" s="16">
        <v>3.0999999999999999E-3</v>
      </c>
      <c r="G147" s="16"/>
    </row>
    <row r="148" spans="1:7" x14ac:dyDescent="0.25">
      <c r="A148" s="13" t="s">
        <v>1127</v>
      </c>
      <c r="B148" s="31" t="s">
        <v>1128</v>
      </c>
      <c r="C148" s="31" t="s">
        <v>366</v>
      </c>
      <c r="D148" s="14">
        <v>12572</v>
      </c>
      <c r="E148" s="15">
        <v>55.3</v>
      </c>
      <c r="F148" s="16">
        <v>3.0000000000000001E-3</v>
      </c>
      <c r="G148" s="16"/>
    </row>
    <row r="149" spans="1:7" x14ac:dyDescent="0.25">
      <c r="A149" s="13" t="s">
        <v>1829</v>
      </c>
      <c r="B149" s="31" t="s">
        <v>1830</v>
      </c>
      <c r="C149" s="31" t="s">
        <v>864</v>
      </c>
      <c r="D149" s="14">
        <v>7793</v>
      </c>
      <c r="E149" s="15">
        <v>54.73</v>
      </c>
      <c r="F149" s="16">
        <v>3.0000000000000001E-3</v>
      </c>
      <c r="G149" s="16"/>
    </row>
    <row r="150" spans="1:7" x14ac:dyDescent="0.25">
      <c r="A150" s="13" t="s">
        <v>1831</v>
      </c>
      <c r="B150" s="31" t="s">
        <v>1832</v>
      </c>
      <c r="C150" s="31" t="s">
        <v>389</v>
      </c>
      <c r="D150" s="14">
        <v>15015</v>
      </c>
      <c r="E150" s="15">
        <v>54.55</v>
      </c>
      <c r="F150" s="16">
        <v>3.0000000000000001E-3</v>
      </c>
      <c r="G150" s="16"/>
    </row>
    <row r="151" spans="1:7" x14ac:dyDescent="0.25">
      <c r="A151" s="13" t="s">
        <v>1833</v>
      </c>
      <c r="B151" s="31" t="s">
        <v>1834</v>
      </c>
      <c r="C151" s="31" t="s">
        <v>864</v>
      </c>
      <c r="D151" s="14">
        <v>54261</v>
      </c>
      <c r="E151" s="15">
        <v>54.49</v>
      </c>
      <c r="F151" s="16">
        <v>3.0000000000000001E-3</v>
      </c>
      <c r="G151" s="16"/>
    </row>
    <row r="152" spans="1:7" x14ac:dyDescent="0.25">
      <c r="A152" s="13" t="s">
        <v>1835</v>
      </c>
      <c r="B152" s="31" t="s">
        <v>1836</v>
      </c>
      <c r="C152" s="31" t="s">
        <v>268</v>
      </c>
      <c r="D152" s="14">
        <v>29874</v>
      </c>
      <c r="E152" s="15">
        <v>54.41</v>
      </c>
      <c r="F152" s="16">
        <v>3.0000000000000001E-3</v>
      </c>
      <c r="G152" s="16"/>
    </row>
    <row r="153" spans="1:7" x14ac:dyDescent="0.25">
      <c r="A153" s="13" t="s">
        <v>1837</v>
      </c>
      <c r="B153" s="31" t="s">
        <v>1838</v>
      </c>
      <c r="C153" s="31" t="s">
        <v>366</v>
      </c>
      <c r="D153" s="14">
        <v>6378</v>
      </c>
      <c r="E153" s="15">
        <v>53.95</v>
      </c>
      <c r="F153" s="16">
        <v>2.8999999999999998E-3</v>
      </c>
      <c r="G153" s="16"/>
    </row>
    <row r="154" spans="1:7" x14ac:dyDescent="0.25">
      <c r="A154" s="13" t="s">
        <v>1839</v>
      </c>
      <c r="B154" s="31" t="s">
        <v>1840</v>
      </c>
      <c r="C154" s="31" t="s">
        <v>268</v>
      </c>
      <c r="D154" s="14">
        <v>5469</v>
      </c>
      <c r="E154" s="15">
        <v>53.88</v>
      </c>
      <c r="F154" s="16">
        <v>2.8999999999999998E-3</v>
      </c>
      <c r="G154" s="16"/>
    </row>
    <row r="155" spans="1:7" x14ac:dyDescent="0.25">
      <c r="A155" s="13" t="s">
        <v>1841</v>
      </c>
      <c r="B155" s="31" t="s">
        <v>1842</v>
      </c>
      <c r="C155" s="31" t="s">
        <v>260</v>
      </c>
      <c r="D155" s="14">
        <v>48641</v>
      </c>
      <c r="E155" s="15">
        <v>53.51</v>
      </c>
      <c r="F155" s="16">
        <v>2.8999999999999998E-3</v>
      </c>
      <c r="G155" s="16"/>
    </row>
    <row r="156" spans="1:7" x14ac:dyDescent="0.25">
      <c r="A156" s="13" t="s">
        <v>1843</v>
      </c>
      <c r="B156" s="31" t="s">
        <v>1844</v>
      </c>
      <c r="C156" s="31" t="s">
        <v>292</v>
      </c>
      <c r="D156" s="14">
        <v>17740</v>
      </c>
      <c r="E156" s="15">
        <v>53.48</v>
      </c>
      <c r="F156" s="16">
        <v>2.8999999999999998E-3</v>
      </c>
      <c r="G156" s="16"/>
    </row>
    <row r="157" spans="1:7" x14ac:dyDescent="0.25">
      <c r="A157" s="13" t="s">
        <v>1845</v>
      </c>
      <c r="B157" s="31" t="s">
        <v>1846</v>
      </c>
      <c r="C157" s="31" t="s">
        <v>281</v>
      </c>
      <c r="D157" s="14">
        <v>8634</v>
      </c>
      <c r="E157" s="15">
        <v>52.68</v>
      </c>
      <c r="F157" s="16">
        <v>2.8999999999999998E-3</v>
      </c>
      <c r="G157" s="16"/>
    </row>
    <row r="158" spans="1:7" x14ac:dyDescent="0.25">
      <c r="A158" s="13" t="s">
        <v>1847</v>
      </c>
      <c r="B158" s="31" t="s">
        <v>1848</v>
      </c>
      <c r="C158" s="31" t="s">
        <v>311</v>
      </c>
      <c r="D158" s="14">
        <v>11223</v>
      </c>
      <c r="E158" s="15">
        <v>52.37</v>
      </c>
      <c r="F158" s="16">
        <v>2.8999999999999998E-3</v>
      </c>
      <c r="G158" s="16"/>
    </row>
    <row r="159" spans="1:7" x14ac:dyDescent="0.25">
      <c r="A159" s="13" t="s">
        <v>1849</v>
      </c>
      <c r="B159" s="31" t="s">
        <v>1850</v>
      </c>
      <c r="C159" s="31" t="s">
        <v>281</v>
      </c>
      <c r="D159" s="14">
        <v>11652</v>
      </c>
      <c r="E159" s="15">
        <v>52.3</v>
      </c>
      <c r="F159" s="16">
        <v>2.8999999999999998E-3</v>
      </c>
      <c r="G159" s="16"/>
    </row>
    <row r="160" spans="1:7" x14ac:dyDescent="0.25">
      <c r="A160" s="13" t="s">
        <v>1851</v>
      </c>
      <c r="B160" s="31" t="s">
        <v>1852</v>
      </c>
      <c r="C160" s="31" t="s">
        <v>304</v>
      </c>
      <c r="D160" s="14">
        <v>59129</v>
      </c>
      <c r="E160" s="15">
        <v>52.17</v>
      </c>
      <c r="F160" s="16">
        <v>2.8999999999999998E-3</v>
      </c>
      <c r="G160" s="16"/>
    </row>
    <row r="161" spans="1:7" x14ac:dyDescent="0.25">
      <c r="A161" s="13" t="s">
        <v>1853</v>
      </c>
      <c r="B161" s="31" t="s">
        <v>1854</v>
      </c>
      <c r="C161" s="31" t="s">
        <v>395</v>
      </c>
      <c r="D161" s="14">
        <v>48549</v>
      </c>
      <c r="E161" s="15">
        <v>52.06</v>
      </c>
      <c r="F161" s="16">
        <v>2.8E-3</v>
      </c>
      <c r="G161" s="16"/>
    </row>
    <row r="162" spans="1:7" x14ac:dyDescent="0.25">
      <c r="A162" s="13" t="s">
        <v>1855</v>
      </c>
      <c r="B162" s="31" t="s">
        <v>1856</v>
      </c>
      <c r="C162" s="31" t="s">
        <v>311</v>
      </c>
      <c r="D162" s="14">
        <v>13637</v>
      </c>
      <c r="E162" s="15">
        <v>51.94</v>
      </c>
      <c r="F162" s="16">
        <v>2.8E-3</v>
      </c>
      <c r="G162" s="16"/>
    </row>
    <row r="163" spans="1:7" x14ac:dyDescent="0.25">
      <c r="A163" s="13" t="s">
        <v>1857</v>
      </c>
      <c r="B163" s="31" t="s">
        <v>1858</v>
      </c>
      <c r="C163" s="31" t="s">
        <v>352</v>
      </c>
      <c r="D163" s="14">
        <v>1825</v>
      </c>
      <c r="E163" s="15">
        <v>51.92</v>
      </c>
      <c r="F163" s="16">
        <v>2.8E-3</v>
      </c>
      <c r="G163" s="16"/>
    </row>
    <row r="164" spans="1:7" x14ac:dyDescent="0.25">
      <c r="A164" s="13" t="s">
        <v>1859</v>
      </c>
      <c r="B164" s="31" t="s">
        <v>1860</v>
      </c>
      <c r="C164" s="31" t="s">
        <v>371</v>
      </c>
      <c r="D164" s="14">
        <v>10022</v>
      </c>
      <c r="E164" s="15">
        <v>51.18</v>
      </c>
      <c r="F164" s="16">
        <v>2.8E-3</v>
      </c>
      <c r="G164" s="16"/>
    </row>
    <row r="165" spans="1:7" x14ac:dyDescent="0.25">
      <c r="A165" s="13" t="s">
        <v>1861</v>
      </c>
      <c r="B165" s="31" t="s">
        <v>1862</v>
      </c>
      <c r="C165" s="31" t="s">
        <v>260</v>
      </c>
      <c r="D165" s="14">
        <v>162989</v>
      </c>
      <c r="E165" s="15">
        <v>51.15</v>
      </c>
      <c r="F165" s="16">
        <v>2.8E-3</v>
      </c>
      <c r="G165" s="16"/>
    </row>
    <row r="166" spans="1:7" x14ac:dyDescent="0.25">
      <c r="A166" s="13" t="s">
        <v>571</v>
      </c>
      <c r="B166" s="31" t="s">
        <v>572</v>
      </c>
      <c r="C166" s="31" t="s">
        <v>573</v>
      </c>
      <c r="D166" s="14">
        <v>9024</v>
      </c>
      <c r="E166" s="15">
        <v>51.09</v>
      </c>
      <c r="F166" s="16">
        <v>2.8E-3</v>
      </c>
      <c r="G166" s="16"/>
    </row>
    <row r="167" spans="1:7" x14ac:dyDescent="0.25">
      <c r="A167" s="13" t="s">
        <v>1863</v>
      </c>
      <c r="B167" s="31" t="s">
        <v>1864</v>
      </c>
      <c r="C167" s="31" t="s">
        <v>257</v>
      </c>
      <c r="D167" s="14">
        <v>5248</v>
      </c>
      <c r="E167" s="15">
        <v>50.77</v>
      </c>
      <c r="F167" s="16">
        <v>2.8E-3</v>
      </c>
      <c r="G167" s="16"/>
    </row>
    <row r="168" spans="1:7" x14ac:dyDescent="0.25">
      <c r="A168" s="13" t="s">
        <v>1865</v>
      </c>
      <c r="B168" s="31" t="s">
        <v>1866</v>
      </c>
      <c r="C168" s="31" t="s">
        <v>466</v>
      </c>
      <c r="D168" s="14">
        <v>8750</v>
      </c>
      <c r="E168" s="15">
        <v>50.3</v>
      </c>
      <c r="F168" s="16">
        <v>2.7000000000000001E-3</v>
      </c>
      <c r="G168" s="16"/>
    </row>
    <row r="169" spans="1:7" x14ac:dyDescent="0.25">
      <c r="A169" s="13" t="s">
        <v>1867</v>
      </c>
      <c r="B169" s="31" t="s">
        <v>1868</v>
      </c>
      <c r="C169" s="31" t="s">
        <v>304</v>
      </c>
      <c r="D169" s="14">
        <v>24140</v>
      </c>
      <c r="E169" s="15">
        <v>50.29</v>
      </c>
      <c r="F169" s="16">
        <v>2.7000000000000001E-3</v>
      </c>
      <c r="G169" s="16"/>
    </row>
    <row r="170" spans="1:7" x14ac:dyDescent="0.25">
      <c r="A170" s="13" t="s">
        <v>452</v>
      </c>
      <c r="B170" s="31" t="s">
        <v>453</v>
      </c>
      <c r="C170" s="31" t="s">
        <v>437</v>
      </c>
      <c r="D170" s="14">
        <v>9174</v>
      </c>
      <c r="E170" s="15">
        <v>49.88</v>
      </c>
      <c r="F170" s="16">
        <v>2.7000000000000001E-3</v>
      </c>
      <c r="G170" s="16"/>
    </row>
    <row r="171" spans="1:7" x14ac:dyDescent="0.25">
      <c r="A171" s="13" t="s">
        <v>1869</v>
      </c>
      <c r="B171" s="31" t="s">
        <v>1870</v>
      </c>
      <c r="C171" s="31" t="s">
        <v>1871</v>
      </c>
      <c r="D171" s="14">
        <v>4165</v>
      </c>
      <c r="E171" s="15">
        <v>49.61</v>
      </c>
      <c r="F171" s="16">
        <v>2.7000000000000001E-3</v>
      </c>
      <c r="G171" s="16"/>
    </row>
    <row r="172" spans="1:7" x14ac:dyDescent="0.25">
      <c r="A172" s="13" t="s">
        <v>1872</v>
      </c>
      <c r="B172" s="31" t="s">
        <v>1873</v>
      </c>
      <c r="C172" s="31" t="s">
        <v>287</v>
      </c>
      <c r="D172" s="14">
        <v>217146</v>
      </c>
      <c r="E172" s="15">
        <v>49.51</v>
      </c>
      <c r="F172" s="16">
        <v>2.7000000000000001E-3</v>
      </c>
      <c r="G172" s="16"/>
    </row>
    <row r="173" spans="1:7" x14ac:dyDescent="0.25">
      <c r="A173" s="13" t="s">
        <v>1874</v>
      </c>
      <c r="B173" s="31" t="s">
        <v>1875</v>
      </c>
      <c r="C173" s="31" t="s">
        <v>378</v>
      </c>
      <c r="D173" s="14">
        <v>9092</v>
      </c>
      <c r="E173" s="15">
        <v>49.32</v>
      </c>
      <c r="F173" s="16">
        <v>2.7000000000000001E-3</v>
      </c>
      <c r="G173" s="16"/>
    </row>
    <row r="174" spans="1:7" x14ac:dyDescent="0.25">
      <c r="A174" s="13" t="s">
        <v>1876</v>
      </c>
      <c r="B174" s="31" t="s">
        <v>1877</v>
      </c>
      <c r="C174" s="31" t="s">
        <v>346</v>
      </c>
      <c r="D174" s="14">
        <v>11240</v>
      </c>
      <c r="E174" s="15">
        <v>48.85</v>
      </c>
      <c r="F174" s="16">
        <v>2.7000000000000001E-3</v>
      </c>
      <c r="G174" s="16"/>
    </row>
    <row r="175" spans="1:7" x14ac:dyDescent="0.25">
      <c r="A175" s="13" t="s">
        <v>393</v>
      </c>
      <c r="B175" s="31" t="s">
        <v>394</v>
      </c>
      <c r="C175" s="31" t="s">
        <v>395</v>
      </c>
      <c r="D175" s="14">
        <v>13385</v>
      </c>
      <c r="E175" s="15">
        <v>48.78</v>
      </c>
      <c r="F175" s="16">
        <v>2.7000000000000001E-3</v>
      </c>
      <c r="G175" s="16"/>
    </row>
    <row r="176" spans="1:7" x14ac:dyDescent="0.25">
      <c r="A176" s="13" t="s">
        <v>1878</v>
      </c>
      <c r="B176" s="31" t="s">
        <v>1879</v>
      </c>
      <c r="C176" s="31" t="s">
        <v>395</v>
      </c>
      <c r="D176" s="14">
        <v>6497</v>
      </c>
      <c r="E176" s="15">
        <v>48.67</v>
      </c>
      <c r="F176" s="16">
        <v>2.7000000000000001E-3</v>
      </c>
      <c r="G176" s="16"/>
    </row>
    <row r="177" spans="1:7" x14ac:dyDescent="0.25">
      <c r="A177" s="13" t="s">
        <v>1880</v>
      </c>
      <c r="B177" s="31" t="s">
        <v>1881</v>
      </c>
      <c r="C177" s="31" t="s">
        <v>969</v>
      </c>
      <c r="D177" s="14">
        <v>4328</v>
      </c>
      <c r="E177" s="15">
        <v>48.32</v>
      </c>
      <c r="F177" s="16">
        <v>2.5999999999999999E-3</v>
      </c>
      <c r="G177" s="16"/>
    </row>
    <row r="178" spans="1:7" x14ac:dyDescent="0.25">
      <c r="A178" s="13" t="s">
        <v>1882</v>
      </c>
      <c r="B178" s="31" t="s">
        <v>1883</v>
      </c>
      <c r="C178" s="31" t="s">
        <v>281</v>
      </c>
      <c r="D178" s="14">
        <v>42167</v>
      </c>
      <c r="E178" s="15">
        <v>47.91</v>
      </c>
      <c r="F178" s="16">
        <v>2.5999999999999999E-3</v>
      </c>
      <c r="G178" s="16"/>
    </row>
    <row r="179" spans="1:7" x14ac:dyDescent="0.25">
      <c r="A179" s="13" t="s">
        <v>1884</v>
      </c>
      <c r="B179" s="31" t="s">
        <v>1885</v>
      </c>
      <c r="C179" s="31" t="s">
        <v>326</v>
      </c>
      <c r="D179" s="14">
        <v>67519</v>
      </c>
      <c r="E179" s="15">
        <v>47.41</v>
      </c>
      <c r="F179" s="16">
        <v>2.5999999999999999E-3</v>
      </c>
      <c r="G179" s="16"/>
    </row>
    <row r="180" spans="1:7" x14ac:dyDescent="0.25">
      <c r="A180" s="13" t="s">
        <v>1886</v>
      </c>
      <c r="B180" s="31" t="s">
        <v>1887</v>
      </c>
      <c r="C180" s="31" t="s">
        <v>281</v>
      </c>
      <c r="D180" s="14">
        <v>4341</v>
      </c>
      <c r="E180" s="15">
        <v>46.8</v>
      </c>
      <c r="F180" s="16">
        <v>2.5999999999999999E-3</v>
      </c>
      <c r="G180" s="16"/>
    </row>
    <row r="181" spans="1:7" x14ac:dyDescent="0.25">
      <c r="A181" s="13" t="s">
        <v>1888</v>
      </c>
      <c r="B181" s="31" t="s">
        <v>1889</v>
      </c>
      <c r="C181" s="31" t="s">
        <v>378</v>
      </c>
      <c r="D181" s="14">
        <v>25345</v>
      </c>
      <c r="E181" s="15">
        <v>46.41</v>
      </c>
      <c r="F181" s="16">
        <v>2.5000000000000001E-3</v>
      </c>
      <c r="G181" s="16"/>
    </row>
    <row r="182" spans="1:7" x14ac:dyDescent="0.25">
      <c r="A182" s="13" t="s">
        <v>1890</v>
      </c>
      <c r="B182" s="31" t="s">
        <v>1891</v>
      </c>
      <c r="C182" s="31" t="s">
        <v>437</v>
      </c>
      <c r="D182" s="14">
        <v>19148</v>
      </c>
      <c r="E182" s="15">
        <v>46.33</v>
      </c>
      <c r="F182" s="16">
        <v>2.5000000000000001E-3</v>
      </c>
      <c r="G182" s="16"/>
    </row>
    <row r="183" spans="1:7" x14ac:dyDescent="0.25">
      <c r="A183" s="13" t="s">
        <v>1892</v>
      </c>
      <c r="B183" s="31" t="s">
        <v>1893</v>
      </c>
      <c r="C183" s="31" t="s">
        <v>378</v>
      </c>
      <c r="D183" s="14">
        <v>3577</v>
      </c>
      <c r="E183" s="15">
        <v>46.26</v>
      </c>
      <c r="F183" s="16">
        <v>2.5000000000000001E-3</v>
      </c>
      <c r="G183" s="16"/>
    </row>
    <row r="184" spans="1:7" x14ac:dyDescent="0.25">
      <c r="A184" s="13" t="s">
        <v>1131</v>
      </c>
      <c r="B184" s="31" t="s">
        <v>1132</v>
      </c>
      <c r="C184" s="31" t="s">
        <v>346</v>
      </c>
      <c r="D184" s="14">
        <v>5339</v>
      </c>
      <c r="E184" s="15">
        <v>45.99</v>
      </c>
      <c r="F184" s="16">
        <v>2.5000000000000001E-3</v>
      </c>
      <c r="G184" s="16"/>
    </row>
    <row r="185" spans="1:7" x14ac:dyDescent="0.25">
      <c r="A185" s="13" t="s">
        <v>1894</v>
      </c>
      <c r="B185" s="31" t="s">
        <v>1895</v>
      </c>
      <c r="C185" s="31" t="s">
        <v>268</v>
      </c>
      <c r="D185" s="14">
        <v>16852</v>
      </c>
      <c r="E185" s="15">
        <v>45.77</v>
      </c>
      <c r="F185" s="16">
        <v>2.5000000000000001E-3</v>
      </c>
      <c r="G185" s="16"/>
    </row>
    <row r="186" spans="1:7" x14ac:dyDescent="0.25">
      <c r="A186" s="13" t="s">
        <v>1896</v>
      </c>
      <c r="B186" s="31" t="s">
        <v>1897</v>
      </c>
      <c r="C186" s="31" t="s">
        <v>437</v>
      </c>
      <c r="D186" s="14">
        <v>15222</v>
      </c>
      <c r="E186" s="15">
        <v>45.67</v>
      </c>
      <c r="F186" s="16">
        <v>2.5000000000000001E-3</v>
      </c>
      <c r="G186" s="16"/>
    </row>
    <row r="187" spans="1:7" x14ac:dyDescent="0.25">
      <c r="A187" s="13" t="s">
        <v>1898</v>
      </c>
      <c r="B187" s="31" t="s">
        <v>1899</v>
      </c>
      <c r="C187" s="31" t="s">
        <v>573</v>
      </c>
      <c r="D187" s="14">
        <v>3449</v>
      </c>
      <c r="E187" s="15">
        <v>45.46</v>
      </c>
      <c r="F187" s="16">
        <v>2.5000000000000001E-3</v>
      </c>
      <c r="G187" s="16"/>
    </row>
    <row r="188" spans="1:7" x14ac:dyDescent="0.25">
      <c r="A188" s="13" t="s">
        <v>1900</v>
      </c>
      <c r="B188" s="31" t="s">
        <v>1901</v>
      </c>
      <c r="C188" s="31" t="s">
        <v>1902</v>
      </c>
      <c r="D188" s="14">
        <v>1965</v>
      </c>
      <c r="E188" s="15">
        <v>45.16</v>
      </c>
      <c r="F188" s="16">
        <v>2.5000000000000001E-3</v>
      </c>
      <c r="G188" s="16"/>
    </row>
    <row r="189" spans="1:7" x14ac:dyDescent="0.25">
      <c r="A189" s="13" t="s">
        <v>1903</v>
      </c>
      <c r="B189" s="31" t="s">
        <v>1904</v>
      </c>
      <c r="C189" s="31" t="s">
        <v>378</v>
      </c>
      <c r="D189" s="14">
        <v>7258</v>
      </c>
      <c r="E189" s="15">
        <v>44.76</v>
      </c>
      <c r="F189" s="16">
        <v>2.3999999999999998E-3</v>
      </c>
      <c r="G189" s="16"/>
    </row>
    <row r="190" spans="1:7" x14ac:dyDescent="0.25">
      <c r="A190" s="13" t="s">
        <v>1905</v>
      </c>
      <c r="B190" s="31" t="s">
        <v>1906</v>
      </c>
      <c r="C190" s="31" t="s">
        <v>295</v>
      </c>
      <c r="D190" s="14">
        <v>21236</v>
      </c>
      <c r="E190" s="15">
        <v>44.51</v>
      </c>
      <c r="F190" s="16">
        <v>2.3999999999999998E-3</v>
      </c>
      <c r="G190" s="16"/>
    </row>
    <row r="191" spans="1:7" x14ac:dyDescent="0.25">
      <c r="A191" s="13" t="s">
        <v>321</v>
      </c>
      <c r="B191" s="31" t="s">
        <v>322</v>
      </c>
      <c r="C191" s="31" t="s">
        <v>323</v>
      </c>
      <c r="D191" s="14">
        <v>7143</v>
      </c>
      <c r="E191" s="15">
        <v>44.43</v>
      </c>
      <c r="F191" s="16">
        <v>2.3999999999999998E-3</v>
      </c>
      <c r="G191" s="16"/>
    </row>
    <row r="192" spans="1:7" x14ac:dyDescent="0.25">
      <c r="A192" s="13" t="s">
        <v>1907</v>
      </c>
      <c r="B192" s="31" t="s">
        <v>1908</v>
      </c>
      <c r="C192" s="31" t="s">
        <v>311</v>
      </c>
      <c r="D192" s="14">
        <v>8770</v>
      </c>
      <c r="E192" s="15">
        <v>44.35</v>
      </c>
      <c r="F192" s="16">
        <v>2.3999999999999998E-3</v>
      </c>
      <c r="G192" s="16"/>
    </row>
    <row r="193" spans="1:7" x14ac:dyDescent="0.25">
      <c r="A193" s="13" t="s">
        <v>1909</v>
      </c>
      <c r="B193" s="31" t="s">
        <v>1910</v>
      </c>
      <c r="C193" s="31" t="s">
        <v>578</v>
      </c>
      <c r="D193" s="14">
        <v>14826</v>
      </c>
      <c r="E193" s="15">
        <v>44.22</v>
      </c>
      <c r="F193" s="16">
        <v>2.3999999999999998E-3</v>
      </c>
      <c r="G193" s="16"/>
    </row>
    <row r="194" spans="1:7" x14ac:dyDescent="0.25">
      <c r="A194" s="13" t="s">
        <v>1911</v>
      </c>
      <c r="B194" s="31" t="s">
        <v>1912</v>
      </c>
      <c r="C194" s="31" t="s">
        <v>323</v>
      </c>
      <c r="D194" s="14">
        <v>10267</v>
      </c>
      <c r="E194" s="15">
        <v>43.77</v>
      </c>
      <c r="F194" s="16">
        <v>2.3999999999999998E-3</v>
      </c>
      <c r="G194" s="16"/>
    </row>
    <row r="195" spans="1:7" x14ac:dyDescent="0.25">
      <c r="A195" s="13" t="s">
        <v>1913</v>
      </c>
      <c r="B195" s="31" t="s">
        <v>1914</v>
      </c>
      <c r="C195" s="31" t="s">
        <v>304</v>
      </c>
      <c r="D195" s="14">
        <v>30948</v>
      </c>
      <c r="E195" s="15">
        <v>43.45</v>
      </c>
      <c r="F195" s="16">
        <v>2.3999999999999998E-3</v>
      </c>
      <c r="G195" s="16"/>
    </row>
    <row r="196" spans="1:7" x14ac:dyDescent="0.25">
      <c r="A196" s="13" t="s">
        <v>1915</v>
      </c>
      <c r="B196" s="31" t="s">
        <v>1916</v>
      </c>
      <c r="C196" s="31" t="s">
        <v>287</v>
      </c>
      <c r="D196" s="14">
        <v>4468</v>
      </c>
      <c r="E196" s="15">
        <v>43.17</v>
      </c>
      <c r="F196" s="16">
        <v>2.3999999999999998E-3</v>
      </c>
      <c r="G196" s="16"/>
    </row>
    <row r="197" spans="1:7" x14ac:dyDescent="0.25">
      <c r="A197" s="13" t="s">
        <v>1917</v>
      </c>
      <c r="B197" s="31" t="s">
        <v>1918</v>
      </c>
      <c r="C197" s="31" t="s">
        <v>273</v>
      </c>
      <c r="D197" s="14">
        <v>4580</v>
      </c>
      <c r="E197" s="15">
        <v>42.93</v>
      </c>
      <c r="F197" s="16">
        <v>2.3E-3</v>
      </c>
      <c r="G197" s="16"/>
    </row>
    <row r="198" spans="1:7" x14ac:dyDescent="0.25">
      <c r="A198" s="13" t="s">
        <v>1919</v>
      </c>
      <c r="B198" s="31" t="s">
        <v>1920</v>
      </c>
      <c r="C198" s="31" t="s">
        <v>352</v>
      </c>
      <c r="D198" s="14">
        <v>6960</v>
      </c>
      <c r="E198" s="15">
        <v>42.28</v>
      </c>
      <c r="F198" s="16">
        <v>2.3E-3</v>
      </c>
      <c r="G198" s="16"/>
    </row>
    <row r="199" spans="1:7" x14ac:dyDescent="0.25">
      <c r="A199" s="13" t="s">
        <v>1921</v>
      </c>
      <c r="B199" s="31" t="s">
        <v>1922</v>
      </c>
      <c r="C199" s="31" t="s">
        <v>371</v>
      </c>
      <c r="D199" s="14">
        <v>125658</v>
      </c>
      <c r="E199" s="15">
        <v>41.72</v>
      </c>
      <c r="F199" s="16">
        <v>2.3E-3</v>
      </c>
      <c r="G199" s="16"/>
    </row>
    <row r="200" spans="1:7" x14ac:dyDescent="0.25">
      <c r="A200" s="13" t="s">
        <v>1103</v>
      </c>
      <c r="B200" s="31" t="s">
        <v>1104</v>
      </c>
      <c r="C200" s="31" t="s">
        <v>864</v>
      </c>
      <c r="D200" s="14">
        <v>43841</v>
      </c>
      <c r="E200" s="15">
        <v>41.47</v>
      </c>
      <c r="F200" s="16">
        <v>2.3E-3</v>
      </c>
      <c r="G200" s="16"/>
    </row>
    <row r="201" spans="1:7" x14ac:dyDescent="0.25">
      <c r="A201" s="13" t="s">
        <v>1923</v>
      </c>
      <c r="B201" s="31" t="s">
        <v>1924</v>
      </c>
      <c r="C201" s="31" t="s">
        <v>268</v>
      </c>
      <c r="D201" s="14">
        <v>35533</v>
      </c>
      <c r="E201" s="15">
        <v>40.98</v>
      </c>
      <c r="F201" s="16">
        <v>2.2000000000000001E-3</v>
      </c>
      <c r="G201" s="16"/>
    </row>
    <row r="202" spans="1:7" x14ac:dyDescent="0.25">
      <c r="A202" s="13" t="s">
        <v>1925</v>
      </c>
      <c r="B202" s="31" t="s">
        <v>1926</v>
      </c>
      <c r="C202" s="31" t="s">
        <v>311</v>
      </c>
      <c r="D202" s="14">
        <v>7927</v>
      </c>
      <c r="E202" s="15">
        <v>40.83</v>
      </c>
      <c r="F202" s="16">
        <v>2.2000000000000001E-3</v>
      </c>
      <c r="G202" s="16"/>
    </row>
    <row r="203" spans="1:7" x14ac:dyDescent="0.25">
      <c r="A203" s="13" t="s">
        <v>1927</v>
      </c>
      <c r="B203" s="31" t="s">
        <v>1928</v>
      </c>
      <c r="C203" s="31" t="s">
        <v>910</v>
      </c>
      <c r="D203" s="14">
        <v>18438</v>
      </c>
      <c r="E203" s="15">
        <v>40.51</v>
      </c>
      <c r="F203" s="16">
        <v>2.2000000000000001E-3</v>
      </c>
      <c r="G203" s="16"/>
    </row>
    <row r="204" spans="1:7" x14ac:dyDescent="0.25">
      <c r="A204" s="13" t="s">
        <v>1105</v>
      </c>
      <c r="B204" s="31" t="s">
        <v>1106</v>
      </c>
      <c r="C204" s="31" t="s">
        <v>1107</v>
      </c>
      <c r="D204" s="14">
        <v>46288</v>
      </c>
      <c r="E204" s="15">
        <v>40.409999999999997</v>
      </c>
      <c r="F204" s="16">
        <v>2.2000000000000001E-3</v>
      </c>
      <c r="G204" s="16"/>
    </row>
    <row r="205" spans="1:7" x14ac:dyDescent="0.25">
      <c r="A205" s="13" t="s">
        <v>1929</v>
      </c>
      <c r="B205" s="31" t="s">
        <v>1930</v>
      </c>
      <c r="C205" s="31" t="s">
        <v>864</v>
      </c>
      <c r="D205" s="14">
        <v>3716</v>
      </c>
      <c r="E205" s="15">
        <v>39.29</v>
      </c>
      <c r="F205" s="16">
        <v>2.0999999999999999E-3</v>
      </c>
      <c r="G205" s="16"/>
    </row>
    <row r="206" spans="1:7" x14ac:dyDescent="0.25">
      <c r="A206" s="13" t="s">
        <v>1931</v>
      </c>
      <c r="B206" s="31" t="s">
        <v>1932</v>
      </c>
      <c r="C206" s="31" t="s">
        <v>260</v>
      </c>
      <c r="D206" s="14">
        <v>63842</v>
      </c>
      <c r="E206" s="15">
        <v>39.26</v>
      </c>
      <c r="F206" s="16">
        <v>2.0999999999999999E-3</v>
      </c>
      <c r="G206" s="16"/>
    </row>
    <row r="207" spans="1:7" x14ac:dyDescent="0.25">
      <c r="A207" s="13" t="s">
        <v>1933</v>
      </c>
      <c r="B207" s="31" t="s">
        <v>1934</v>
      </c>
      <c r="C207" s="31" t="s">
        <v>864</v>
      </c>
      <c r="D207" s="14">
        <v>25810</v>
      </c>
      <c r="E207" s="15">
        <v>38.82</v>
      </c>
      <c r="F207" s="16">
        <v>2.0999999999999999E-3</v>
      </c>
      <c r="G207" s="16"/>
    </row>
    <row r="208" spans="1:7" x14ac:dyDescent="0.25">
      <c r="A208" s="13" t="s">
        <v>1935</v>
      </c>
      <c r="B208" s="31" t="s">
        <v>1936</v>
      </c>
      <c r="C208" s="31" t="s">
        <v>1070</v>
      </c>
      <c r="D208" s="14">
        <v>34640</v>
      </c>
      <c r="E208" s="15">
        <v>37.520000000000003</v>
      </c>
      <c r="F208" s="16">
        <v>2.0999999999999999E-3</v>
      </c>
      <c r="G208" s="16"/>
    </row>
    <row r="209" spans="1:7" x14ac:dyDescent="0.25">
      <c r="A209" s="13" t="s">
        <v>1937</v>
      </c>
      <c r="B209" s="31" t="s">
        <v>1938</v>
      </c>
      <c r="C209" s="31" t="s">
        <v>437</v>
      </c>
      <c r="D209" s="14">
        <v>3020</v>
      </c>
      <c r="E209" s="15">
        <v>37.17</v>
      </c>
      <c r="F209" s="16">
        <v>2E-3</v>
      </c>
      <c r="G209" s="16"/>
    </row>
    <row r="210" spans="1:7" x14ac:dyDescent="0.25">
      <c r="A210" s="13" t="s">
        <v>1133</v>
      </c>
      <c r="B210" s="31" t="s">
        <v>1134</v>
      </c>
      <c r="C210" s="31" t="s">
        <v>292</v>
      </c>
      <c r="D210" s="14">
        <v>3607</v>
      </c>
      <c r="E210" s="15">
        <v>36.729999999999997</v>
      </c>
      <c r="F210" s="16">
        <v>2E-3</v>
      </c>
      <c r="G210" s="16"/>
    </row>
    <row r="211" spans="1:7" x14ac:dyDescent="0.25">
      <c r="A211" s="13" t="s">
        <v>1173</v>
      </c>
      <c r="B211" s="31" t="s">
        <v>1174</v>
      </c>
      <c r="C211" s="31" t="s">
        <v>281</v>
      </c>
      <c r="D211" s="14">
        <v>45128</v>
      </c>
      <c r="E211" s="15">
        <v>36.53</v>
      </c>
      <c r="F211" s="16">
        <v>2E-3</v>
      </c>
      <c r="G211" s="16"/>
    </row>
    <row r="212" spans="1:7" x14ac:dyDescent="0.25">
      <c r="A212" s="13" t="s">
        <v>1939</v>
      </c>
      <c r="B212" s="31" t="s">
        <v>1940</v>
      </c>
      <c r="C212" s="31" t="s">
        <v>864</v>
      </c>
      <c r="D212" s="14">
        <v>8804</v>
      </c>
      <c r="E212" s="15">
        <v>36.06</v>
      </c>
      <c r="F212" s="16">
        <v>2E-3</v>
      </c>
      <c r="G212" s="16"/>
    </row>
    <row r="213" spans="1:7" x14ac:dyDescent="0.25">
      <c r="A213" s="13" t="s">
        <v>1941</v>
      </c>
      <c r="B213" s="31" t="s">
        <v>1942</v>
      </c>
      <c r="C213" s="31" t="s">
        <v>466</v>
      </c>
      <c r="D213" s="14">
        <v>14815</v>
      </c>
      <c r="E213" s="15">
        <v>35.270000000000003</v>
      </c>
      <c r="F213" s="16">
        <v>1.9E-3</v>
      </c>
      <c r="G213" s="16"/>
    </row>
    <row r="214" spans="1:7" x14ac:dyDescent="0.25">
      <c r="A214" s="13" t="s">
        <v>1943</v>
      </c>
      <c r="B214" s="31" t="s">
        <v>1944</v>
      </c>
      <c r="C214" s="31" t="s">
        <v>557</v>
      </c>
      <c r="D214" s="14">
        <v>11082</v>
      </c>
      <c r="E214" s="15">
        <v>35.24</v>
      </c>
      <c r="F214" s="16">
        <v>1.9E-3</v>
      </c>
      <c r="G214" s="16"/>
    </row>
    <row r="215" spans="1:7" x14ac:dyDescent="0.25">
      <c r="A215" s="13" t="s">
        <v>1945</v>
      </c>
      <c r="B215" s="31" t="s">
        <v>1946</v>
      </c>
      <c r="C215" s="31" t="s">
        <v>466</v>
      </c>
      <c r="D215" s="14">
        <v>1949</v>
      </c>
      <c r="E215" s="15">
        <v>35.049999999999997</v>
      </c>
      <c r="F215" s="16">
        <v>1.9E-3</v>
      </c>
      <c r="G215" s="16"/>
    </row>
    <row r="216" spans="1:7" x14ac:dyDescent="0.25">
      <c r="A216" s="13" t="s">
        <v>1947</v>
      </c>
      <c r="B216" s="31" t="s">
        <v>1948</v>
      </c>
      <c r="C216" s="31" t="s">
        <v>1949</v>
      </c>
      <c r="D216" s="14">
        <v>8966</v>
      </c>
      <c r="E216" s="15">
        <v>34.630000000000003</v>
      </c>
      <c r="F216" s="16">
        <v>1.9E-3</v>
      </c>
      <c r="G216" s="16"/>
    </row>
    <row r="217" spans="1:7" x14ac:dyDescent="0.25">
      <c r="A217" s="13" t="s">
        <v>1950</v>
      </c>
      <c r="B217" s="31" t="s">
        <v>1951</v>
      </c>
      <c r="C217" s="31" t="s">
        <v>281</v>
      </c>
      <c r="D217" s="14">
        <v>72301</v>
      </c>
      <c r="E217" s="15">
        <v>34.619999999999997</v>
      </c>
      <c r="F217" s="16">
        <v>1.9E-3</v>
      </c>
      <c r="G217" s="16"/>
    </row>
    <row r="218" spans="1:7" x14ac:dyDescent="0.25">
      <c r="A218" s="13" t="s">
        <v>1952</v>
      </c>
      <c r="B218" s="31" t="s">
        <v>1953</v>
      </c>
      <c r="C218" s="31" t="s">
        <v>257</v>
      </c>
      <c r="D218" s="14">
        <v>19224</v>
      </c>
      <c r="E218" s="15">
        <v>34.57</v>
      </c>
      <c r="F218" s="16">
        <v>1.9E-3</v>
      </c>
      <c r="G218" s="16"/>
    </row>
    <row r="219" spans="1:7" x14ac:dyDescent="0.25">
      <c r="A219" s="13" t="s">
        <v>1147</v>
      </c>
      <c r="B219" s="31" t="s">
        <v>1148</v>
      </c>
      <c r="C219" s="31" t="s">
        <v>437</v>
      </c>
      <c r="D219" s="14">
        <v>5241</v>
      </c>
      <c r="E219" s="15">
        <v>34.4</v>
      </c>
      <c r="F219" s="16">
        <v>1.9E-3</v>
      </c>
      <c r="G219" s="16"/>
    </row>
    <row r="220" spans="1:7" x14ac:dyDescent="0.25">
      <c r="A220" s="13" t="s">
        <v>1954</v>
      </c>
      <c r="B220" s="31" t="s">
        <v>1955</v>
      </c>
      <c r="C220" s="31" t="s">
        <v>366</v>
      </c>
      <c r="D220" s="14">
        <v>9583</v>
      </c>
      <c r="E220" s="15">
        <v>34</v>
      </c>
      <c r="F220" s="16">
        <v>1.9E-3</v>
      </c>
      <c r="G220" s="16"/>
    </row>
    <row r="221" spans="1:7" x14ac:dyDescent="0.25">
      <c r="A221" s="13" t="s">
        <v>1183</v>
      </c>
      <c r="B221" s="31" t="s">
        <v>1184</v>
      </c>
      <c r="C221" s="31" t="s">
        <v>404</v>
      </c>
      <c r="D221" s="14">
        <v>4496</v>
      </c>
      <c r="E221" s="15">
        <v>33.67</v>
      </c>
      <c r="F221" s="16">
        <v>1.8E-3</v>
      </c>
      <c r="G221" s="16"/>
    </row>
    <row r="222" spans="1:7" x14ac:dyDescent="0.25">
      <c r="A222" s="13" t="s">
        <v>1956</v>
      </c>
      <c r="B222" s="31" t="s">
        <v>1957</v>
      </c>
      <c r="C222" s="31" t="s">
        <v>260</v>
      </c>
      <c r="D222" s="14">
        <v>106203</v>
      </c>
      <c r="E222" s="15">
        <v>33.380000000000003</v>
      </c>
      <c r="F222" s="16">
        <v>1.8E-3</v>
      </c>
      <c r="G222" s="16"/>
    </row>
    <row r="223" spans="1:7" x14ac:dyDescent="0.25">
      <c r="A223" s="13" t="s">
        <v>1958</v>
      </c>
      <c r="B223" s="31" t="s">
        <v>1959</v>
      </c>
      <c r="C223" s="31" t="s">
        <v>292</v>
      </c>
      <c r="D223" s="14">
        <v>2169</v>
      </c>
      <c r="E223" s="15">
        <v>32.64</v>
      </c>
      <c r="F223" s="16">
        <v>1.8E-3</v>
      </c>
      <c r="G223" s="16"/>
    </row>
    <row r="224" spans="1:7" x14ac:dyDescent="0.25">
      <c r="A224" s="13" t="s">
        <v>1960</v>
      </c>
      <c r="B224" s="31" t="s">
        <v>1961</v>
      </c>
      <c r="C224" s="31" t="s">
        <v>437</v>
      </c>
      <c r="D224" s="14">
        <v>4295</v>
      </c>
      <c r="E224" s="15">
        <v>31.71</v>
      </c>
      <c r="F224" s="16">
        <v>1.6999999999999999E-3</v>
      </c>
      <c r="G224" s="16"/>
    </row>
    <row r="225" spans="1:7" x14ac:dyDescent="0.25">
      <c r="A225" s="13" t="s">
        <v>1962</v>
      </c>
      <c r="B225" s="31" t="s">
        <v>1963</v>
      </c>
      <c r="C225" s="31" t="s">
        <v>864</v>
      </c>
      <c r="D225" s="14">
        <v>13231</v>
      </c>
      <c r="E225" s="15">
        <v>31.18</v>
      </c>
      <c r="F225" s="16">
        <v>1.6999999999999999E-3</v>
      </c>
      <c r="G225" s="16"/>
    </row>
    <row r="226" spans="1:7" x14ac:dyDescent="0.25">
      <c r="A226" s="13" t="s">
        <v>1964</v>
      </c>
      <c r="B226" s="31" t="s">
        <v>1965</v>
      </c>
      <c r="C226" s="31" t="s">
        <v>326</v>
      </c>
      <c r="D226" s="14">
        <v>21963</v>
      </c>
      <c r="E226" s="15">
        <v>30.89</v>
      </c>
      <c r="F226" s="16">
        <v>1.6999999999999999E-3</v>
      </c>
      <c r="G226" s="16"/>
    </row>
    <row r="227" spans="1:7" x14ac:dyDescent="0.25">
      <c r="A227" s="13" t="s">
        <v>1966</v>
      </c>
      <c r="B227" s="31" t="s">
        <v>1967</v>
      </c>
      <c r="C227" s="31" t="s">
        <v>316</v>
      </c>
      <c r="D227" s="14">
        <v>10939</v>
      </c>
      <c r="E227" s="15">
        <v>30.75</v>
      </c>
      <c r="F227" s="16">
        <v>1.6999999999999999E-3</v>
      </c>
      <c r="G227" s="16"/>
    </row>
    <row r="228" spans="1:7" x14ac:dyDescent="0.25">
      <c r="A228" s="13" t="s">
        <v>1968</v>
      </c>
      <c r="B228" s="31" t="s">
        <v>1969</v>
      </c>
      <c r="C228" s="31" t="s">
        <v>1070</v>
      </c>
      <c r="D228" s="14">
        <v>136364</v>
      </c>
      <c r="E228" s="15">
        <v>30.7</v>
      </c>
      <c r="F228" s="16">
        <v>1.6999999999999999E-3</v>
      </c>
      <c r="G228" s="16"/>
    </row>
    <row r="229" spans="1:7" x14ac:dyDescent="0.25">
      <c r="A229" s="13" t="s">
        <v>1125</v>
      </c>
      <c r="B229" s="31" t="s">
        <v>1126</v>
      </c>
      <c r="C229" s="31" t="s">
        <v>316</v>
      </c>
      <c r="D229" s="14">
        <v>27798</v>
      </c>
      <c r="E229" s="15">
        <v>30.63</v>
      </c>
      <c r="F229" s="16">
        <v>1.6999999999999999E-3</v>
      </c>
      <c r="G229" s="16"/>
    </row>
    <row r="230" spans="1:7" x14ac:dyDescent="0.25">
      <c r="A230" s="13" t="s">
        <v>1970</v>
      </c>
      <c r="B230" s="31" t="s">
        <v>1971</v>
      </c>
      <c r="C230" s="31" t="s">
        <v>910</v>
      </c>
      <c r="D230" s="14">
        <v>645</v>
      </c>
      <c r="E230" s="15">
        <v>30.62</v>
      </c>
      <c r="F230" s="16">
        <v>1.6999999999999999E-3</v>
      </c>
      <c r="G230" s="16"/>
    </row>
    <row r="231" spans="1:7" x14ac:dyDescent="0.25">
      <c r="A231" s="13" t="s">
        <v>477</v>
      </c>
      <c r="B231" s="31" t="s">
        <v>478</v>
      </c>
      <c r="C231" s="31" t="s">
        <v>349</v>
      </c>
      <c r="D231" s="14">
        <v>19596</v>
      </c>
      <c r="E231" s="15">
        <v>30.61</v>
      </c>
      <c r="F231" s="16">
        <v>1.6999999999999999E-3</v>
      </c>
      <c r="G231" s="16"/>
    </row>
    <row r="232" spans="1:7" x14ac:dyDescent="0.25">
      <c r="A232" s="13" t="s">
        <v>1972</v>
      </c>
      <c r="B232" s="31" t="s">
        <v>1973</v>
      </c>
      <c r="C232" s="31" t="s">
        <v>268</v>
      </c>
      <c r="D232" s="14">
        <v>5984</v>
      </c>
      <c r="E232" s="15">
        <v>30.58</v>
      </c>
      <c r="F232" s="16">
        <v>1.6999999999999999E-3</v>
      </c>
      <c r="G232" s="16"/>
    </row>
    <row r="233" spans="1:7" x14ac:dyDescent="0.25">
      <c r="A233" s="13" t="s">
        <v>1974</v>
      </c>
      <c r="B233" s="31" t="s">
        <v>1975</v>
      </c>
      <c r="C233" s="31" t="s">
        <v>451</v>
      </c>
      <c r="D233" s="14">
        <v>4273</v>
      </c>
      <c r="E233" s="15">
        <v>30.52</v>
      </c>
      <c r="F233" s="16">
        <v>1.6999999999999999E-3</v>
      </c>
      <c r="G233" s="16"/>
    </row>
    <row r="234" spans="1:7" x14ac:dyDescent="0.25">
      <c r="A234" s="13" t="s">
        <v>1976</v>
      </c>
      <c r="B234" s="31" t="s">
        <v>1977</v>
      </c>
      <c r="C234" s="31" t="s">
        <v>366</v>
      </c>
      <c r="D234" s="14">
        <v>11685</v>
      </c>
      <c r="E234" s="15">
        <v>29.72</v>
      </c>
      <c r="F234" s="16">
        <v>1.6000000000000001E-3</v>
      </c>
      <c r="G234" s="16"/>
    </row>
    <row r="235" spans="1:7" x14ac:dyDescent="0.25">
      <c r="A235" s="13" t="s">
        <v>1978</v>
      </c>
      <c r="B235" s="31" t="s">
        <v>1979</v>
      </c>
      <c r="C235" s="31" t="s">
        <v>278</v>
      </c>
      <c r="D235" s="14">
        <v>10980</v>
      </c>
      <c r="E235" s="15">
        <v>28.72</v>
      </c>
      <c r="F235" s="16">
        <v>1.6000000000000001E-3</v>
      </c>
      <c r="G235" s="16"/>
    </row>
    <row r="236" spans="1:7" x14ac:dyDescent="0.25">
      <c r="A236" s="13" t="s">
        <v>1980</v>
      </c>
      <c r="B236" s="31" t="s">
        <v>1981</v>
      </c>
      <c r="C236" s="31" t="s">
        <v>304</v>
      </c>
      <c r="D236" s="14">
        <v>52962</v>
      </c>
      <c r="E236" s="15">
        <v>28.54</v>
      </c>
      <c r="F236" s="16">
        <v>1.6000000000000001E-3</v>
      </c>
      <c r="G236" s="16"/>
    </row>
    <row r="237" spans="1:7" x14ac:dyDescent="0.25">
      <c r="A237" s="13" t="s">
        <v>1982</v>
      </c>
      <c r="B237" s="31" t="s">
        <v>1983</v>
      </c>
      <c r="C237" s="31" t="s">
        <v>466</v>
      </c>
      <c r="D237" s="14">
        <v>1709</v>
      </c>
      <c r="E237" s="15">
        <v>28.38</v>
      </c>
      <c r="F237" s="16">
        <v>1.6000000000000001E-3</v>
      </c>
      <c r="G237" s="16"/>
    </row>
    <row r="238" spans="1:7" x14ac:dyDescent="0.25">
      <c r="A238" s="13" t="s">
        <v>1984</v>
      </c>
      <c r="B238" s="31" t="s">
        <v>1985</v>
      </c>
      <c r="C238" s="31" t="s">
        <v>295</v>
      </c>
      <c r="D238" s="14">
        <v>6932</v>
      </c>
      <c r="E238" s="15">
        <v>27.89</v>
      </c>
      <c r="F238" s="16">
        <v>1.5E-3</v>
      </c>
      <c r="G238" s="16"/>
    </row>
    <row r="239" spans="1:7" x14ac:dyDescent="0.25">
      <c r="A239" s="13" t="s">
        <v>1986</v>
      </c>
      <c r="B239" s="31" t="s">
        <v>1987</v>
      </c>
      <c r="C239" s="31" t="s">
        <v>260</v>
      </c>
      <c r="D239" s="14">
        <v>121584</v>
      </c>
      <c r="E239" s="15">
        <v>27.3</v>
      </c>
      <c r="F239" s="16">
        <v>1.5E-3</v>
      </c>
      <c r="G239" s="16"/>
    </row>
    <row r="240" spans="1:7" x14ac:dyDescent="0.25">
      <c r="A240" s="13" t="s">
        <v>1988</v>
      </c>
      <c r="B240" s="31" t="s">
        <v>1989</v>
      </c>
      <c r="C240" s="31" t="s">
        <v>1206</v>
      </c>
      <c r="D240" s="14">
        <v>5883</v>
      </c>
      <c r="E240" s="15">
        <v>26.86</v>
      </c>
      <c r="F240" s="16">
        <v>1.5E-3</v>
      </c>
      <c r="G240" s="16"/>
    </row>
    <row r="241" spans="1:7" x14ac:dyDescent="0.25">
      <c r="A241" s="13" t="s">
        <v>1990</v>
      </c>
      <c r="B241" s="31" t="s">
        <v>1991</v>
      </c>
      <c r="C241" s="31" t="s">
        <v>316</v>
      </c>
      <c r="D241" s="14">
        <v>7515</v>
      </c>
      <c r="E241" s="15">
        <v>25.84</v>
      </c>
      <c r="F241" s="16">
        <v>1.4E-3</v>
      </c>
      <c r="G241" s="16"/>
    </row>
    <row r="242" spans="1:7" x14ac:dyDescent="0.25">
      <c r="A242" s="13" t="s">
        <v>1992</v>
      </c>
      <c r="B242" s="31" t="s">
        <v>1993</v>
      </c>
      <c r="C242" s="31" t="s">
        <v>268</v>
      </c>
      <c r="D242" s="14">
        <v>14611</v>
      </c>
      <c r="E242" s="15">
        <v>25.66</v>
      </c>
      <c r="F242" s="16">
        <v>1.4E-3</v>
      </c>
      <c r="G242" s="16"/>
    </row>
    <row r="243" spans="1:7" x14ac:dyDescent="0.25">
      <c r="A243" s="13" t="s">
        <v>1994</v>
      </c>
      <c r="B243" s="31" t="s">
        <v>1995</v>
      </c>
      <c r="C243" s="31" t="s">
        <v>1776</v>
      </c>
      <c r="D243" s="14">
        <v>7978</v>
      </c>
      <c r="E243" s="15">
        <v>25.47</v>
      </c>
      <c r="F243" s="16">
        <v>1.4E-3</v>
      </c>
      <c r="G243" s="16"/>
    </row>
    <row r="244" spans="1:7" x14ac:dyDescent="0.25">
      <c r="A244" s="13" t="s">
        <v>1996</v>
      </c>
      <c r="B244" s="31" t="s">
        <v>1997</v>
      </c>
      <c r="C244" s="31" t="s">
        <v>421</v>
      </c>
      <c r="D244" s="14">
        <v>15739</v>
      </c>
      <c r="E244" s="15">
        <v>25.44</v>
      </c>
      <c r="F244" s="16">
        <v>1.4E-3</v>
      </c>
      <c r="G244" s="16"/>
    </row>
    <row r="245" spans="1:7" x14ac:dyDescent="0.25">
      <c r="A245" s="13" t="s">
        <v>1998</v>
      </c>
      <c r="B245" s="31" t="s">
        <v>1999</v>
      </c>
      <c r="C245" s="31" t="s">
        <v>1949</v>
      </c>
      <c r="D245" s="14">
        <v>10495</v>
      </c>
      <c r="E245" s="15">
        <v>25.09</v>
      </c>
      <c r="F245" s="16">
        <v>1.4E-3</v>
      </c>
      <c r="G245" s="16"/>
    </row>
    <row r="246" spans="1:7" x14ac:dyDescent="0.25">
      <c r="A246" s="13" t="s">
        <v>2000</v>
      </c>
      <c r="B246" s="31" t="s">
        <v>2001</v>
      </c>
      <c r="C246" s="31" t="s">
        <v>323</v>
      </c>
      <c r="D246" s="14">
        <v>1881</v>
      </c>
      <c r="E246" s="15">
        <v>24.87</v>
      </c>
      <c r="F246" s="16">
        <v>1.4E-3</v>
      </c>
      <c r="G246" s="16"/>
    </row>
    <row r="247" spans="1:7" x14ac:dyDescent="0.25">
      <c r="A247" s="13" t="s">
        <v>2002</v>
      </c>
      <c r="B247" s="31" t="s">
        <v>2003</v>
      </c>
      <c r="C247" s="31" t="s">
        <v>304</v>
      </c>
      <c r="D247" s="14">
        <v>20239</v>
      </c>
      <c r="E247" s="15">
        <v>24.06</v>
      </c>
      <c r="F247" s="16">
        <v>1.2999999999999999E-3</v>
      </c>
      <c r="G247" s="16"/>
    </row>
    <row r="248" spans="1:7" x14ac:dyDescent="0.25">
      <c r="A248" s="13" t="s">
        <v>2004</v>
      </c>
      <c r="B248" s="31" t="s">
        <v>2005</v>
      </c>
      <c r="C248" s="31" t="s">
        <v>366</v>
      </c>
      <c r="D248" s="14">
        <v>10902</v>
      </c>
      <c r="E248" s="15">
        <v>23.7</v>
      </c>
      <c r="F248" s="16">
        <v>1.2999999999999999E-3</v>
      </c>
      <c r="G248" s="16"/>
    </row>
    <row r="249" spans="1:7" x14ac:dyDescent="0.25">
      <c r="A249" s="13" t="s">
        <v>2006</v>
      </c>
      <c r="B249" s="31" t="s">
        <v>2007</v>
      </c>
      <c r="C249" s="31" t="s">
        <v>864</v>
      </c>
      <c r="D249" s="14">
        <v>1877</v>
      </c>
      <c r="E249" s="15">
        <v>23.68</v>
      </c>
      <c r="F249" s="16">
        <v>1.2999999999999999E-3</v>
      </c>
      <c r="G249" s="16"/>
    </row>
    <row r="250" spans="1:7" x14ac:dyDescent="0.25">
      <c r="A250" s="13" t="s">
        <v>2008</v>
      </c>
      <c r="B250" s="31" t="s">
        <v>2009</v>
      </c>
      <c r="C250" s="31" t="s">
        <v>263</v>
      </c>
      <c r="D250" s="14">
        <v>9531</v>
      </c>
      <c r="E250" s="15">
        <v>23.46</v>
      </c>
      <c r="F250" s="16">
        <v>1.2999999999999999E-3</v>
      </c>
      <c r="G250" s="16"/>
    </row>
    <row r="251" spans="1:7" x14ac:dyDescent="0.25">
      <c r="A251" s="13" t="s">
        <v>2010</v>
      </c>
      <c r="B251" s="31" t="s">
        <v>2011</v>
      </c>
      <c r="C251" s="31" t="s">
        <v>444</v>
      </c>
      <c r="D251" s="14">
        <v>5688</v>
      </c>
      <c r="E251" s="15">
        <v>22.98</v>
      </c>
      <c r="F251" s="16">
        <v>1.2999999999999999E-3</v>
      </c>
      <c r="G251" s="16"/>
    </row>
    <row r="252" spans="1:7" x14ac:dyDescent="0.25">
      <c r="A252" s="13" t="s">
        <v>2012</v>
      </c>
      <c r="B252" s="31" t="s">
        <v>2013</v>
      </c>
      <c r="C252" s="31" t="s">
        <v>311</v>
      </c>
      <c r="D252" s="14">
        <v>4396</v>
      </c>
      <c r="E252" s="15">
        <v>22.65</v>
      </c>
      <c r="F252" s="16">
        <v>1.1999999999999999E-3</v>
      </c>
      <c r="G252" s="16"/>
    </row>
    <row r="253" spans="1:7" x14ac:dyDescent="0.25">
      <c r="A253" s="13" t="s">
        <v>1179</v>
      </c>
      <c r="B253" s="31" t="s">
        <v>1180</v>
      </c>
      <c r="C253" s="31" t="s">
        <v>378</v>
      </c>
      <c r="D253" s="14">
        <v>6615</v>
      </c>
      <c r="E253" s="15">
        <v>22.35</v>
      </c>
      <c r="F253" s="16">
        <v>1.1999999999999999E-3</v>
      </c>
      <c r="G253" s="16"/>
    </row>
    <row r="254" spans="1:7" x14ac:dyDescent="0.25">
      <c r="A254" s="13" t="s">
        <v>2014</v>
      </c>
      <c r="B254" s="31" t="s">
        <v>2015</v>
      </c>
      <c r="C254" s="31" t="s">
        <v>295</v>
      </c>
      <c r="D254" s="14">
        <v>7889</v>
      </c>
      <c r="E254" s="15">
        <v>19.809999999999999</v>
      </c>
      <c r="F254" s="16">
        <v>1.1000000000000001E-3</v>
      </c>
      <c r="G254" s="16"/>
    </row>
    <row r="255" spans="1:7" x14ac:dyDescent="0.25">
      <c r="A255" s="13" t="s">
        <v>2016</v>
      </c>
      <c r="B255" s="31" t="s">
        <v>2017</v>
      </c>
      <c r="C255" s="31" t="s">
        <v>263</v>
      </c>
      <c r="D255" s="14">
        <v>54895</v>
      </c>
      <c r="E255" s="15">
        <v>17.22</v>
      </c>
      <c r="F255" s="16">
        <v>8.9999999999999998E-4</v>
      </c>
      <c r="G255" s="16"/>
    </row>
    <row r="256" spans="1:7" x14ac:dyDescent="0.25">
      <c r="A256" s="13" t="s">
        <v>2018</v>
      </c>
      <c r="B256" s="31" t="s">
        <v>2019</v>
      </c>
      <c r="C256" s="31" t="s">
        <v>378</v>
      </c>
      <c r="D256" s="14">
        <v>3130</v>
      </c>
      <c r="E256" s="15">
        <v>17.170000000000002</v>
      </c>
      <c r="F256" s="16">
        <v>8.9999999999999998E-4</v>
      </c>
      <c r="G256" s="16"/>
    </row>
    <row r="257" spans="1:7" x14ac:dyDescent="0.25">
      <c r="A257" s="13" t="s">
        <v>2020</v>
      </c>
      <c r="B257" s="31" t="s">
        <v>2021</v>
      </c>
      <c r="C257" s="31" t="s">
        <v>295</v>
      </c>
      <c r="D257" s="14">
        <v>1893</v>
      </c>
      <c r="E257" s="15">
        <v>15.16</v>
      </c>
      <c r="F257" s="16">
        <v>8.0000000000000004E-4</v>
      </c>
      <c r="G257" s="16"/>
    </row>
    <row r="258" spans="1:7" x14ac:dyDescent="0.25">
      <c r="A258" s="13" t="s">
        <v>2022</v>
      </c>
      <c r="B258" s="31" t="s">
        <v>2023</v>
      </c>
      <c r="C258" s="31" t="s">
        <v>292</v>
      </c>
      <c r="D258" s="14">
        <v>3830</v>
      </c>
      <c r="E258" s="15">
        <v>12.53</v>
      </c>
      <c r="F258" s="16">
        <v>6.9999999999999999E-4</v>
      </c>
      <c r="G258" s="16"/>
    </row>
    <row r="259" spans="1:7" x14ac:dyDescent="0.25">
      <c r="A259" s="13" t="s">
        <v>2024</v>
      </c>
      <c r="B259" s="31" t="s">
        <v>2025</v>
      </c>
      <c r="C259" s="31" t="s">
        <v>557</v>
      </c>
      <c r="D259" s="14">
        <v>16501</v>
      </c>
      <c r="E259" s="15">
        <v>8.6</v>
      </c>
      <c r="F259" s="16">
        <v>5.0000000000000001E-4</v>
      </c>
      <c r="G259" s="16"/>
    </row>
    <row r="260" spans="1:7" x14ac:dyDescent="0.25">
      <c r="A260" s="17" t="s">
        <v>189</v>
      </c>
      <c r="B260" s="32"/>
      <c r="C260" s="32"/>
      <c r="D260" s="18"/>
      <c r="E260" s="37">
        <v>18411.54</v>
      </c>
      <c r="F260" s="38">
        <v>1.0062</v>
      </c>
      <c r="G260" s="21"/>
    </row>
    <row r="261" spans="1:7" x14ac:dyDescent="0.25">
      <c r="A261" s="17" t="s">
        <v>481</v>
      </c>
      <c r="B261" s="31"/>
      <c r="C261" s="31"/>
      <c r="D261" s="14"/>
      <c r="E261" s="15"/>
      <c r="F261" s="16"/>
      <c r="G261" s="16"/>
    </row>
    <row r="262" spans="1:7" x14ac:dyDescent="0.25">
      <c r="A262" s="17" t="s">
        <v>189</v>
      </c>
      <c r="B262" s="31"/>
      <c r="C262" s="31"/>
      <c r="D262" s="14"/>
      <c r="E262" s="39" t="s">
        <v>155</v>
      </c>
      <c r="F262" s="40" t="s">
        <v>155</v>
      </c>
      <c r="G262" s="16"/>
    </row>
    <row r="263" spans="1:7" x14ac:dyDescent="0.25">
      <c r="A263" s="24" t="s">
        <v>192</v>
      </c>
      <c r="B263" s="33"/>
      <c r="C263" s="33"/>
      <c r="D263" s="25"/>
      <c r="E263" s="28">
        <v>18411.54</v>
      </c>
      <c r="F263" s="29">
        <v>1.0062</v>
      </c>
      <c r="G263" s="21"/>
    </row>
    <row r="264" spans="1:7" x14ac:dyDescent="0.25">
      <c r="A264" s="13"/>
      <c r="B264" s="31"/>
      <c r="C264" s="31"/>
      <c r="D264" s="14"/>
      <c r="E264" s="15"/>
      <c r="F264" s="16"/>
      <c r="G264" s="16"/>
    </row>
    <row r="265" spans="1:7" x14ac:dyDescent="0.25">
      <c r="A265" s="13"/>
      <c r="B265" s="31"/>
      <c r="C265" s="31"/>
      <c r="D265" s="14"/>
      <c r="E265" s="15"/>
      <c r="F265" s="16"/>
      <c r="G265" s="16"/>
    </row>
    <row r="266" spans="1:7" x14ac:dyDescent="0.25">
      <c r="A266" s="17" t="s">
        <v>193</v>
      </c>
      <c r="B266" s="31"/>
      <c r="C266" s="31"/>
      <c r="D266" s="14"/>
      <c r="E266" s="15"/>
      <c r="F266" s="16"/>
      <c r="G266" s="16"/>
    </row>
    <row r="267" spans="1:7" x14ac:dyDescent="0.25">
      <c r="A267" s="13" t="s">
        <v>194</v>
      </c>
      <c r="B267" s="31"/>
      <c r="C267" s="31"/>
      <c r="D267" s="14"/>
      <c r="E267" s="15">
        <v>46.98</v>
      </c>
      <c r="F267" s="16">
        <v>2.5999999999999999E-3</v>
      </c>
      <c r="G267" s="16">
        <v>5.2232000000000001E-2</v>
      </c>
    </row>
    <row r="268" spans="1:7" x14ac:dyDescent="0.25">
      <c r="A268" s="17" t="s">
        <v>189</v>
      </c>
      <c r="B268" s="32"/>
      <c r="C268" s="32"/>
      <c r="D268" s="18"/>
      <c r="E268" s="37">
        <v>46.98</v>
      </c>
      <c r="F268" s="38">
        <v>2.5999999999999999E-3</v>
      </c>
      <c r="G268" s="21"/>
    </row>
    <row r="269" spans="1:7" x14ac:dyDescent="0.25">
      <c r="A269" s="13"/>
      <c r="B269" s="31"/>
      <c r="C269" s="31"/>
      <c r="D269" s="14"/>
      <c r="E269" s="15"/>
      <c r="F269" s="16"/>
      <c r="G269" s="16"/>
    </row>
    <row r="270" spans="1:7" x14ac:dyDescent="0.25">
      <c r="A270" s="24" t="s">
        <v>192</v>
      </c>
      <c r="B270" s="33"/>
      <c r="C270" s="33"/>
      <c r="D270" s="25"/>
      <c r="E270" s="19">
        <v>46.98</v>
      </c>
      <c r="F270" s="20">
        <v>2.5999999999999999E-3</v>
      </c>
      <c r="G270" s="21"/>
    </row>
    <row r="271" spans="1:7" x14ac:dyDescent="0.25">
      <c r="A271" s="13" t="s">
        <v>195</v>
      </c>
      <c r="B271" s="31"/>
      <c r="C271" s="31"/>
      <c r="D271" s="14"/>
      <c r="E271" s="15">
        <v>1.3445800000000001E-2</v>
      </c>
      <c r="F271" s="60" t="s">
        <v>197</v>
      </c>
      <c r="G271" s="16"/>
    </row>
    <row r="272" spans="1:7" x14ac:dyDescent="0.25">
      <c r="A272" s="13" t="s">
        <v>196</v>
      </c>
      <c r="B272" s="31"/>
      <c r="C272" s="31"/>
      <c r="D272" s="14"/>
      <c r="E272" s="35">
        <v>-159.03344580000001</v>
      </c>
      <c r="F272" s="36">
        <v>-8.8000000000000005E-3</v>
      </c>
      <c r="G272" s="16">
        <v>5.2231E-2</v>
      </c>
    </row>
    <row r="273" spans="1:7" x14ac:dyDescent="0.25">
      <c r="A273" s="26" t="s">
        <v>198</v>
      </c>
      <c r="B273" s="34"/>
      <c r="C273" s="34"/>
      <c r="D273" s="27"/>
      <c r="E273" s="28">
        <v>18299.5</v>
      </c>
      <c r="F273" s="29">
        <v>1</v>
      </c>
      <c r="G273" s="29"/>
    </row>
    <row r="275" spans="1:7" x14ac:dyDescent="0.25">
      <c r="A275" s="74" t="s">
        <v>200</v>
      </c>
    </row>
    <row r="278" spans="1:7" x14ac:dyDescent="0.25">
      <c r="A278" s="1" t="s">
        <v>211</v>
      </c>
    </row>
    <row r="279" spans="1:7" x14ac:dyDescent="0.25">
      <c r="A279" s="48" t="s">
        <v>212</v>
      </c>
      <c r="B279" s="3" t="s">
        <v>155</v>
      </c>
    </row>
    <row r="280" spans="1:7" x14ac:dyDescent="0.25">
      <c r="A280" t="s">
        <v>213</v>
      </c>
    </row>
    <row r="281" spans="1:7" x14ac:dyDescent="0.25">
      <c r="A281" t="s">
        <v>214</v>
      </c>
      <c r="B281" t="s">
        <v>215</v>
      </c>
      <c r="C281" t="s">
        <v>215</v>
      </c>
    </row>
    <row r="282" spans="1:7" x14ac:dyDescent="0.25">
      <c r="B282" s="49">
        <v>45930</v>
      </c>
      <c r="C282" s="49">
        <v>46112</v>
      </c>
    </row>
    <row r="283" spans="1:7" x14ac:dyDescent="0.25">
      <c r="A283" t="s">
        <v>216</v>
      </c>
      <c r="B283">
        <v>17.352699999999999</v>
      </c>
      <c r="C283">
        <v>14.8592</v>
      </c>
    </row>
    <row r="284" spans="1:7" x14ac:dyDescent="0.25">
      <c r="A284" t="s">
        <v>217</v>
      </c>
      <c r="B284">
        <v>17.353200000000001</v>
      </c>
      <c r="C284">
        <v>14.8596</v>
      </c>
    </row>
    <row r="285" spans="1:7" x14ac:dyDescent="0.25">
      <c r="A285" t="s">
        <v>218</v>
      </c>
      <c r="B285">
        <v>17.0185</v>
      </c>
      <c r="C285">
        <v>14.5266</v>
      </c>
    </row>
    <row r="286" spans="1:7" x14ac:dyDescent="0.25">
      <c r="A286" t="s">
        <v>219</v>
      </c>
      <c r="B286">
        <v>17.0184</v>
      </c>
      <c r="C286">
        <v>14.5265</v>
      </c>
    </row>
    <row r="288" spans="1:7" x14ac:dyDescent="0.25">
      <c r="A288" t="s">
        <v>220</v>
      </c>
      <c r="B288" s="3" t="s">
        <v>155</v>
      </c>
    </row>
    <row r="289" spans="1:4" x14ac:dyDescent="0.25">
      <c r="A289" t="s">
        <v>221</v>
      </c>
      <c r="B289" s="3" t="s">
        <v>155</v>
      </c>
    </row>
    <row r="290" spans="1:4" ht="30" x14ac:dyDescent="0.25">
      <c r="A290" s="48" t="s">
        <v>222</v>
      </c>
      <c r="B290" s="3" t="s">
        <v>155</v>
      </c>
    </row>
    <row r="291" spans="1:4" x14ac:dyDescent="0.25">
      <c r="A291" s="48" t="s">
        <v>223</v>
      </c>
      <c r="B291" s="3" t="s">
        <v>155</v>
      </c>
    </row>
    <row r="292" spans="1:4" x14ac:dyDescent="0.25">
      <c r="A292" t="s">
        <v>484</v>
      </c>
      <c r="B292" s="50">
        <v>0.37990000000000002</v>
      </c>
    </row>
    <row r="293" spans="1:4" ht="29.1" customHeight="1" x14ac:dyDescent="0.25">
      <c r="A293" s="48" t="s">
        <v>225</v>
      </c>
      <c r="B293" s="3" t="s">
        <v>155</v>
      </c>
    </row>
    <row r="294" spans="1:4" ht="29.1" customHeight="1" x14ac:dyDescent="0.25">
      <c r="A294" s="48" t="s">
        <v>226</v>
      </c>
      <c r="B294" s="3" t="s">
        <v>155</v>
      </c>
    </row>
    <row r="295" spans="1:4" ht="29.1" customHeight="1" x14ac:dyDescent="0.25">
      <c r="A295" s="48" t="s">
        <v>227</v>
      </c>
      <c r="B295" s="3" t="s">
        <v>155</v>
      </c>
    </row>
    <row r="296" spans="1:4" x14ac:dyDescent="0.25">
      <c r="A296" s="48" t="s">
        <v>228</v>
      </c>
      <c r="B296" s="3" t="s">
        <v>155</v>
      </c>
    </row>
    <row r="297" spans="1:4" x14ac:dyDescent="0.25">
      <c r="A297" s="48" t="s">
        <v>229</v>
      </c>
      <c r="B297" s="3" t="s">
        <v>155</v>
      </c>
    </row>
    <row r="299" spans="1:4" ht="69.95" customHeight="1" x14ac:dyDescent="0.25">
      <c r="A299" s="120" t="s">
        <v>230</v>
      </c>
      <c r="B299" s="120" t="s">
        <v>231</v>
      </c>
      <c r="C299" s="120" t="s">
        <v>3</v>
      </c>
      <c r="D299" s="120" t="s">
        <v>4</v>
      </c>
    </row>
    <row r="300" spans="1:4" ht="69.95" customHeight="1" x14ac:dyDescent="0.25">
      <c r="A300" s="120" t="s">
        <v>2026</v>
      </c>
      <c r="B300" s="120"/>
      <c r="C300" s="120" t="s">
        <v>48</v>
      </c>
      <c r="D30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H46"/>
  <sheetViews>
    <sheetView showGridLines="0" workbookViewId="0">
      <pane ySplit="6" topLeftCell="A26" activePane="bottomLeft" state="frozen"/>
      <selection activeCell="B70" sqref="B70"/>
      <selection pane="bottomLeft" activeCell="A39" sqref="A39"/>
    </sheetView>
  </sheetViews>
  <sheetFormatPr defaultRowHeight="15" x14ac:dyDescent="0.25"/>
  <cols>
    <col min="1" max="1" width="64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2027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2028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59" t="s">
        <v>155</v>
      </c>
      <c r="F9" s="60" t="s">
        <v>155</v>
      </c>
      <c r="G9" s="16"/>
    </row>
    <row r="10" spans="1:8" x14ac:dyDescent="0.25">
      <c r="A10" s="17"/>
      <c r="B10" s="31"/>
      <c r="C10" s="31"/>
      <c r="D10" s="14"/>
      <c r="E10" s="59"/>
      <c r="F10" s="60"/>
      <c r="G10" s="16"/>
    </row>
    <row r="11" spans="1:8" x14ac:dyDescent="0.25">
      <c r="A11" s="17" t="s">
        <v>1633</v>
      </c>
      <c r="B11" s="32"/>
      <c r="C11" s="32"/>
      <c r="D11" s="18"/>
      <c r="E11" s="41"/>
      <c r="F11" s="21"/>
      <c r="G11" s="16"/>
    </row>
    <row r="12" spans="1:8" x14ac:dyDescent="0.25">
      <c r="A12" s="17" t="s">
        <v>2029</v>
      </c>
      <c r="B12" s="32"/>
      <c r="C12" s="32"/>
      <c r="D12" s="18"/>
      <c r="E12" s="41"/>
      <c r="F12" s="21"/>
      <c r="G12" s="16"/>
    </row>
    <row r="13" spans="1:8" x14ac:dyDescent="0.25">
      <c r="A13" s="82" t="s">
        <v>1635</v>
      </c>
      <c r="B13" s="31" t="s">
        <v>1636</v>
      </c>
      <c r="C13" s="32"/>
      <c r="D13" s="82">
        <v>1008</v>
      </c>
      <c r="E13" s="41">
        <v>147908.8242576</v>
      </c>
      <c r="F13" s="21">
        <f>E13/E23</f>
        <v>0.97641097661810161</v>
      </c>
      <c r="G13" s="16"/>
    </row>
    <row r="14" spans="1:8" x14ac:dyDescent="0.25">
      <c r="A14" s="76" t="s">
        <v>192</v>
      </c>
      <c r="B14" s="77"/>
      <c r="C14" s="77"/>
      <c r="D14" s="78"/>
      <c r="E14" s="37">
        <f>SUM(E13)</f>
        <v>147908.8242576</v>
      </c>
      <c r="F14" s="38">
        <f>SUM(F13)</f>
        <v>0.97641097661810161</v>
      </c>
      <c r="G14" s="16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61.97</v>
      </c>
      <c r="F17" s="16">
        <v>4.0900000000000002E-4</v>
      </c>
      <c r="G17" s="16">
        <v>5.2232000000000001E-2</v>
      </c>
    </row>
    <row r="18" spans="1:7" x14ac:dyDescent="0.25">
      <c r="A18" s="17" t="s">
        <v>189</v>
      </c>
      <c r="B18" s="32"/>
      <c r="C18" s="32"/>
      <c r="D18" s="18"/>
      <c r="E18" s="19">
        <v>61.97</v>
      </c>
      <c r="F18" s="20">
        <v>4.0900000000000002E-4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61.97</v>
      </c>
      <c r="F20" s="20">
        <v>4.0900000000000002E-4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1.7736999999999999E-2</v>
      </c>
      <c r="F21" s="60">
        <v>0</v>
      </c>
      <c r="G21" s="16"/>
    </row>
    <row r="22" spans="1:7" x14ac:dyDescent="0.25">
      <c r="A22" s="13" t="s">
        <v>196</v>
      </c>
      <c r="B22" s="31"/>
      <c r="C22" s="31"/>
      <c r="D22" s="14"/>
      <c r="E22" s="15">
        <v>3511.3322629999998</v>
      </c>
      <c r="F22" s="16">
        <v>2.3199999999999998E-2</v>
      </c>
      <c r="G22" s="16">
        <v>5.2231E-2</v>
      </c>
    </row>
    <row r="23" spans="1:7" x14ac:dyDescent="0.25">
      <c r="A23" s="26" t="s">
        <v>198</v>
      </c>
      <c r="B23" s="34"/>
      <c r="C23" s="34"/>
      <c r="D23" s="27"/>
      <c r="E23" s="28">
        <v>151482.14000000001</v>
      </c>
      <c r="F23" s="29">
        <v>1</v>
      </c>
      <c r="G23" s="29"/>
    </row>
    <row r="25" spans="1:7" x14ac:dyDescent="0.25">
      <c r="A25" s="74" t="s">
        <v>200</v>
      </c>
      <c r="F25" s="2"/>
    </row>
    <row r="26" spans="1:7" x14ac:dyDescent="0.25">
      <c r="F26" s="2"/>
    </row>
    <row r="27" spans="1:7" x14ac:dyDescent="0.25">
      <c r="A27" s="1" t="s">
        <v>211</v>
      </c>
    </row>
    <row r="28" spans="1:7" x14ac:dyDescent="0.25">
      <c r="A28" s="48" t="s">
        <v>212</v>
      </c>
      <c r="B28" s="3" t="s">
        <v>155</v>
      </c>
    </row>
    <row r="29" spans="1:7" x14ac:dyDescent="0.25">
      <c r="A29" t="s">
        <v>213</v>
      </c>
    </row>
    <row r="30" spans="1:7" x14ac:dyDescent="0.25">
      <c r="A30" s="56" t="s">
        <v>214</v>
      </c>
      <c r="B30" s="3" t="s">
        <v>215</v>
      </c>
      <c r="C30" s="3" t="s">
        <v>215</v>
      </c>
    </row>
    <row r="31" spans="1:7" x14ac:dyDescent="0.25">
      <c r="A31" s="56"/>
      <c r="B31" s="49">
        <v>45930</v>
      </c>
      <c r="C31" s="49">
        <v>46112</v>
      </c>
    </row>
    <row r="32" spans="1:7" x14ac:dyDescent="0.25">
      <c r="A32" s="56" t="s">
        <v>218</v>
      </c>
      <c r="B32">
        <v>115.31619999999999</v>
      </c>
      <c r="C32">
        <v>146.29220000000001</v>
      </c>
    </row>
    <row r="34" spans="1:4" x14ac:dyDescent="0.25">
      <c r="A34" t="s">
        <v>220</v>
      </c>
      <c r="B34" s="3" t="s">
        <v>155</v>
      </c>
    </row>
    <row r="35" spans="1:4" x14ac:dyDescent="0.25">
      <c r="A35" t="s">
        <v>221</v>
      </c>
      <c r="B35" s="3" t="s">
        <v>155</v>
      </c>
    </row>
    <row r="36" spans="1:4" ht="30" x14ac:dyDescent="0.25">
      <c r="A36" s="48" t="s">
        <v>222</v>
      </c>
      <c r="B36" s="3" t="s">
        <v>155</v>
      </c>
    </row>
    <row r="37" spans="1:4" x14ac:dyDescent="0.25">
      <c r="A37" s="48" t="s">
        <v>223</v>
      </c>
      <c r="B37" s="3" t="s">
        <v>155</v>
      </c>
    </row>
    <row r="38" spans="1:4" x14ac:dyDescent="0.25">
      <c r="A38" s="56" t="s">
        <v>484</v>
      </c>
      <c r="B38" s="52">
        <v>0</v>
      </c>
    </row>
    <row r="39" spans="1:4" ht="29.1" customHeight="1" x14ac:dyDescent="0.25">
      <c r="A39" s="48" t="s">
        <v>225</v>
      </c>
      <c r="B39" s="3" t="s">
        <v>155</v>
      </c>
    </row>
    <row r="40" spans="1:4" ht="29.1" customHeight="1" x14ac:dyDescent="0.25">
      <c r="A40" s="48" t="s">
        <v>226</v>
      </c>
      <c r="B40" s="3" t="s">
        <v>155</v>
      </c>
    </row>
    <row r="41" spans="1:4" ht="29.1" customHeight="1" x14ac:dyDescent="0.25">
      <c r="A41" s="48" t="s">
        <v>227</v>
      </c>
      <c r="B41" s="52">
        <v>148338.1</v>
      </c>
    </row>
    <row r="42" spans="1:4" x14ac:dyDescent="0.25">
      <c r="A42" s="48" t="s">
        <v>228</v>
      </c>
      <c r="B42" s="3" t="s">
        <v>155</v>
      </c>
    </row>
    <row r="43" spans="1:4" x14ac:dyDescent="0.25">
      <c r="A43" s="48" t="s">
        <v>229</v>
      </c>
      <c r="B43" s="3" t="s">
        <v>155</v>
      </c>
    </row>
    <row r="45" spans="1:4" ht="69.95" customHeight="1" x14ac:dyDescent="0.25">
      <c r="A45" s="120" t="s">
        <v>230</v>
      </c>
      <c r="B45" s="120" t="s">
        <v>231</v>
      </c>
      <c r="C45" s="120" t="s">
        <v>3</v>
      </c>
      <c r="D45" s="120" t="s">
        <v>4</v>
      </c>
    </row>
    <row r="46" spans="1:4" ht="69.95" customHeight="1" x14ac:dyDescent="0.25">
      <c r="A46" s="120" t="s">
        <v>2030</v>
      </c>
      <c r="B46" s="120"/>
      <c r="C46" s="120" t="s">
        <v>73</v>
      </c>
      <c r="D46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81"/>
  <sheetViews>
    <sheetView showGridLines="0" workbookViewId="0">
      <pane ySplit="6" topLeftCell="A91" activePane="bottomLeft" state="frozen"/>
      <selection activeCell="B70" sqref="B70"/>
      <selection pane="bottomLeft" activeCell="A94" sqref="A94"/>
    </sheetView>
  </sheetViews>
  <sheetFormatPr defaultRowHeight="15" x14ac:dyDescent="0.25"/>
  <cols>
    <col min="1" max="1" width="64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2031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2032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599</v>
      </c>
      <c r="B11" s="31"/>
      <c r="C11" s="31"/>
      <c r="D11" s="14"/>
      <c r="E11" s="15"/>
      <c r="F11" s="16"/>
      <c r="G11" s="16"/>
    </row>
    <row r="12" spans="1:8" x14ac:dyDescent="0.25">
      <c r="A12" s="13"/>
      <c r="B12" s="31"/>
      <c r="C12" s="31"/>
      <c r="D12" s="14"/>
      <c r="E12" s="15"/>
      <c r="F12" s="16"/>
      <c r="G12" s="16"/>
    </row>
    <row r="13" spans="1:8" x14ac:dyDescent="0.25">
      <c r="A13" s="17" t="s">
        <v>600</v>
      </c>
      <c r="B13" s="31"/>
      <c r="C13" s="31"/>
      <c r="D13" s="14"/>
      <c r="E13" s="15"/>
      <c r="F13" s="16"/>
      <c r="G13" s="16"/>
    </row>
    <row r="14" spans="1:8" x14ac:dyDescent="0.25">
      <c r="A14" s="13" t="s">
        <v>1017</v>
      </c>
      <c r="B14" s="31" t="s">
        <v>1018</v>
      </c>
      <c r="C14" s="31" t="s">
        <v>238</v>
      </c>
      <c r="D14" s="14">
        <v>47500000</v>
      </c>
      <c r="E14" s="15">
        <v>47208.02</v>
      </c>
      <c r="F14" s="16">
        <v>5.3199999999999997E-2</v>
      </c>
      <c r="G14" s="16">
        <v>5.2500999999999999E-2</v>
      </c>
    </row>
    <row r="15" spans="1:8" x14ac:dyDescent="0.25">
      <c r="A15" s="13" t="s">
        <v>2033</v>
      </c>
      <c r="B15" s="31" t="s">
        <v>2034</v>
      </c>
      <c r="C15" s="31" t="s">
        <v>238</v>
      </c>
      <c r="D15" s="14">
        <v>35000000</v>
      </c>
      <c r="E15" s="15">
        <v>34636.6</v>
      </c>
      <c r="F15" s="16">
        <v>3.9E-2</v>
      </c>
      <c r="G15" s="16">
        <v>5.3936999999999999E-2</v>
      </c>
    </row>
    <row r="16" spans="1:8" x14ac:dyDescent="0.25">
      <c r="A16" s="13" t="s">
        <v>2035</v>
      </c>
      <c r="B16" s="31" t="s">
        <v>2036</v>
      </c>
      <c r="C16" s="31" t="s">
        <v>238</v>
      </c>
      <c r="D16" s="14">
        <v>32500000</v>
      </c>
      <c r="E16" s="15">
        <v>32331</v>
      </c>
      <c r="F16" s="16">
        <v>3.6400000000000002E-2</v>
      </c>
      <c r="G16" s="16">
        <v>5.2998000000000003E-2</v>
      </c>
    </row>
    <row r="17" spans="1:7" x14ac:dyDescent="0.25">
      <c r="A17" s="13" t="s">
        <v>2037</v>
      </c>
      <c r="B17" s="31" t="s">
        <v>2038</v>
      </c>
      <c r="C17" s="31" t="s">
        <v>238</v>
      </c>
      <c r="D17" s="14">
        <v>30000000</v>
      </c>
      <c r="E17" s="15">
        <v>29654.67</v>
      </c>
      <c r="F17" s="16">
        <v>3.3399999999999999E-2</v>
      </c>
      <c r="G17" s="16">
        <v>5.3804999999999999E-2</v>
      </c>
    </row>
    <row r="18" spans="1:7" x14ac:dyDescent="0.25">
      <c r="A18" s="13" t="s">
        <v>1021</v>
      </c>
      <c r="B18" s="31" t="s">
        <v>1022</v>
      </c>
      <c r="C18" s="31" t="s">
        <v>238</v>
      </c>
      <c r="D18" s="14">
        <v>17500000</v>
      </c>
      <c r="E18" s="15">
        <v>17408.14</v>
      </c>
      <c r="F18" s="16">
        <v>1.9599999999999999E-2</v>
      </c>
      <c r="G18" s="16">
        <v>5.3499999999999999E-2</v>
      </c>
    </row>
    <row r="19" spans="1:7" x14ac:dyDescent="0.25">
      <c r="A19" s="13" t="s">
        <v>840</v>
      </c>
      <c r="B19" s="31" t="s">
        <v>841</v>
      </c>
      <c r="C19" s="31" t="s">
        <v>238</v>
      </c>
      <c r="D19" s="14">
        <v>10000000</v>
      </c>
      <c r="E19" s="15">
        <v>9957.91</v>
      </c>
      <c r="F19" s="16">
        <v>1.12E-2</v>
      </c>
      <c r="G19" s="16">
        <v>5.3199000000000003E-2</v>
      </c>
    </row>
    <row r="20" spans="1:7" x14ac:dyDescent="0.25">
      <c r="A20" s="13" t="s">
        <v>603</v>
      </c>
      <c r="B20" s="31" t="s">
        <v>604</v>
      </c>
      <c r="C20" s="31" t="s">
        <v>238</v>
      </c>
      <c r="D20" s="14">
        <v>10000000</v>
      </c>
      <c r="E20" s="15">
        <v>9906.2000000000007</v>
      </c>
      <c r="F20" s="16">
        <v>1.12E-2</v>
      </c>
      <c r="G20" s="16">
        <v>5.4002000000000001E-2</v>
      </c>
    </row>
    <row r="21" spans="1:7" x14ac:dyDescent="0.25">
      <c r="A21" s="13" t="s">
        <v>2039</v>
      </c>
      <c r="B21" s="31" t="s">
        <v>2040</v>
      </c>
      <c r="C21" s="31" t="s">
        <v>238</v>
      </c>
      <c r="D21" s="14">
        <v>10000000</v>
      </c>
      <c r="E21" s="15">
        <v>9896.17</v>
      </c>
      <c r="F21" s="16">
        <v>1.11E-2</v>
      </c>
      <c r="G21" s="16">
        <v>5.3936999999999999E-2</v>
      </c>
    </row>
    <row r="22" spans="1:7" x14ac:dyDescent="0.25">
      <c r="A22" s="13" t="s">
        <v>836</v>
      </c>
      <c r="B22" s="31" t="s">
        <v>837</v>
      </c>
      <c r="C22" s="31" t="s">
        <v>238</v>
      </c>
      <c r="D22" s="14">
        <v>5000000</v>
      </c>
      <c r="E22" s="15">
        <v>4979.2299999999996</v>
      </c>
      <c r="F22" s="16">
        <v>5.5999999999999999E-3</v>
      </c>
      <c r="G22" s="16">
        <v>5.2500999999999999E-2</v>
      </c>
    </row>
    <row r="23" spans="1:7" x14ac:dyDescent="0.25">
      <c r="A23" s="17" t="s">
        <v>189</v>
      </c>
      <c r="B23" s="32"/>
      <c r="C23" s="32"/>
      <c r="D23" s="18"/>
      <c r="E23" s="19">
        <v>195977.94</v>
      </c>
      <c r="F23" s="20">
        <v>0.22070000000000001</v>
      </c>
      <c r="G23" s="21"/>
    </row>
    <row r="24" spans="1:7" x14ac:dyDescent="0.25">
      <c r="A24" s="17" t="s">
        <v>611</v>
      </c>
      <c r="B24" s="31"/>
      <c r="C24" s="31"/>
      <c r="D24" s="14"/>
      <c r="E24" s="15"/>
      <c r="F24" s="16"/>
      <c r="G24" s="16"/>
    </row>
    <row r="25" spans="1:7" x14ac:dyDescent="0.25">
      <c r="A25" s="13" t="s">
        <v>2041</v>
      </c>
      <c r="B25" s="31" t="s">
        <v>2042</v>
      </c>
      <c r="C25" s="31" t="s">
        <v>614</v>
      </c>
      <c r="D25" s="14">
        <v>57500000</v>
      </c>
      <c r="E25" s="15">
        <v>56539.75</v>
      </c>
      <c r="F25" s="16">
        <v>6.3700000000000007E-2</v>
      </c>
      <c r="G25" s="16">
        <v>7.3800000000000004E-2</v>
      </c>
    </row>
    <row r="26" spans="1:7" x14ac:dyDescent="0.25">
      <c r="A26" s="13" t="s">
        <v>2043</v>
      </c>
      <c r="B26" s="31" t="s">
        <v>2044</v>
      </c>
      <c r="C26" s="31" t="s">
        <v>614</v>
      </c>
      <c r="D26" s="14">
        <v>45000000</v>
      </c>
      <c r="E26" s="15">
        <v>44441.78</v>
      </c>
      <c r="F26" s="16">
        <v>5.0099999999999999E-2</v>
      </c>
      <c r="G26" s="16">
        <v>7.9049999999999995E-2</v>
      </c>
    </row>
    <row r="27" spans="1:7" x14ac:dyDescent="0.25">
      <c r="A27" s="13" t="s">
        <v>2045</v>
      </c>
      <c r="B27" s="31" t="s">
        <v>2046</v>
      </c>
      <c r="C27" s="31" t="s">
        <v>614</v>
      </c>
      <c r="D27" s="14">
        <v>35000000</v>
      </c>
      <c r="E27" s="15">
        <v>34506.99</v>
      </c>
      <c r="F27" s="16">
        <v>3.8899999999999997E-2</v>
      </c>
      <c r="G27" s="16">
        <v>7.3451000000000002E-2</v>
      </c>
    </row>
    <row r="28" spans="1:7" x14ac:dyDescent="0.25">
      <c r="A28" s="13" t="s">
        <v>2047</v>
      </c>
      <c r="B28" s="31" t="s">
        <v>2048</v>
      </c>
      <c r="C28" s="31" t="s">
        <v>614</v>
      </c>
      <c r="D28" s="14">
        <v>30000000</v>
      </c>
      <c r="E28" s="15">
        <v>29628.06</v>
      </c>
      <c r="F28" s="16">
        <v>3.3399999999999999E-2</v>
      </c>
      <c r="G28" s="16">
        <v>7.9001000000000002E-2</v>
      </c>
    </row>
    <row r="29" spans="1:7" x14ac:dyDescent="0.25">
      <c r="A29" s="13" t="s">
        <v>2049</v>
      </c>
      <c r="B29" s="31" t="s">
        <v>2050</v>
      </c>
      <c r="C29" s="31" t="s">
        <v>614</v>
      </c>
      <c r="D29" s="14">
        <v>30000000</v>
      </c>
      <c r="E29" s="15">
        <v>29494.26</v>
      </c>
      <c r="F29" s="16">
        <v>3.32E-2</v>
      </c>
      <c r="G29" s="16">
        <v>7.6325000000000004E-2</v>
      </c>
    </row>
    <row r="30" spans="1:7" x14ac:dyDescent="0.25">
      <c r="A30" s="13" t="s">
        <v>2051</v>
      </c>
      <c r="B30" s="31" t="s">
        <v>2052</v>
      </c>
      <c r="C30" s="31" t="s">
        <v>614</v>
      </c>
      <c r="D30" s="14">
        <v>25000000</v>
      </c>
      <c r="E30" s="15">
        <v>24700.63</v>
      </c>
      <c r="F30" s="16">
        <v>2.7799999999999998E-2</v>
      </c>
      <c r="G30" s="16">
        <v>7.8996999999999998E-2</v>
      </c>
    </row>
    <row r="31" spans="1:7" x14ac:dyDescent="0.25">
      <c r="A31" s="13" t="s">
        <v>2053</v>
      </c>
      <c r="B31" s="31" t="s">
        <v>2054</v>
      </c>
      <c r="C31" s="31" t="s">
        <v>622</v>
      </c>
      <c r="D31" s="14">
        <v>25000000</v>
      </c>
      <c r="E31" s="15">
        <v>24616.75</v>
      </c>
      <c r="F31" s="16">
        <v>2.7699999999999999E-2</v>
      </c>
      <c r="G31" s="16">
        <v>7.3800000000000004E-2</v>
      </c>
    </row>
    <row r="32" spans="1:7" x14ac:dyDescent="0.25">
      <c r="A32" s="13" t="s">
        <v>2055</v>
      </c>
      <c r="B32" s="31" t="s">
        <v>2056</v>
      </c>
      <c r="C32" s="31" t="s">
        <v>633</v>
      </c>
      <c r="D32" s="14">
        <v>20000000</v>
      </c>
      <c r="E32" s="15">
        <v>19822.98</v>
      </c>
      <c r="F32" s="16">
        <v>2.23E-2</v>
      </c>
      <c r="G32" s="16">
        <v>7.9499E-2</v>
      </c>
    </row>
    <row r="33" spans="1:7" x14ac:dyDescent="0.25">
      <c r="A33" s="13" t="s">
        <v>2057</v>
      </c>
      <c r="B33" s="31" t="s">
        <v>2058</v>
      </c>
      <c r="C33" s="31" t="s">
        <v>622</v>
      </c>
      <c r="D33" s="14">
        <v>20000000</v>
      </c>
      <c r="E33" s="15">
        <v>19764.72</v>
      </c>
      <c r="F33" s="16">
        <v>2.23E-2</v>
      </c>
      <c r="G33" s="16">
        <v>7.9000000000000001E-2</v>
      </c>
    </row>
    <row r="34" spans="1:7" x14ac:dyDescent="0.25">
      <c r="A34" s="13" t="s">
        <v>2059</v>
      </c>
      <c r="B34" s="31" t="s">
        <v>2060</v>
      </c>
      <c r="C34" s="31" t="s">
        <v>617</v>
      </c>
      <c r="D34" s="14">
        <v>20000000</v>
      </c>
      <c r="E34" s="15">
        <v>19741.18</v>
      </c>
      <c r="F34" s="16">
        <v>2.2200000000000001E-2</v>
      </c>
      <c r="G34" s="16">
        <v>7.3623999999999995E-2</v>
      </c>
    </row>
    <row r="35" spans="1:7" x14ac:dyDescent="0.25">
      <c r="A35" s="13" t="s">
        <v>2061</v>
      </c>
      <c r="B35" s="31" t="s">
        <v>2062</v>
      </c>
      <c r="C35" s="31" t="s">
        <v>614</v>
      </c>
      <c r="D35" s="14">
        <v>20000000</v>
      </c>
      <c r="E35" s="15">
        <v>19729.3</v>
      </c>
      <c r="F35" s="16">
        <v>2.2200000000000001E-2</v>
      </c>
      <c r="G35" s="16">
        <v>7.3650999999999994E-2</v>
      </c>
    </row>
    <row r="36" spans="1:7" x14ac:dyDescent="0.25">
      <c r="A36" s="13" t="s">
        <v>2063</v>
      </c>
      <c r="B36" s="31" t="s">
        <v>2064</v>
      </c>
      <c r="C36" s="31" t="s">
        <v>622</v>
      </c>
      <c r="D36" s="14">
        <v>17500000</v>
      </c>
      <c r="E36" s="15">
        <v>17238.599999999999</v>
      </c>
      <c r="F36" s="16">
        <v>1.9400000000000001E-2</v>
      </c>
      <c r="G36" s="16">
        <v>7.3798000000000002E-2</v>
      </c>
    </row>
    <row r="37" spans="1:7" x14ac:dyDescent="0.25">
      <c r="A37" s="13" t="s">
        <v>2065</v>
      </c>
      <c r="B37" s="31" t="s">
        <v>2066</v>
      </c>
      <c r="C37" s="31" t="s">
        <v>633</v>
      </c>
      <c r="D37" s="14">
        <v>15000000</v>
      </c>
      <c r="E37" s="15">
        <v>14806.04</v>
      </c>
      <c r="F37" s="16">
        <v>1.67E-2</v>
      </c>
      <c r="G37" s="16">
        <v>7.5898999999999994E-2</v>
      </c>
    </row>
    <row r="38" spans="1:7" x14ac:dyDescent="0.25">
      <c r="A38" s="13" t="s">
        <v>2067</v>
      </c>
      <c r="B38" s="31" t="s">
        <v>2068</v>
      </c>
      <c r="C38" s="31" t="s">
        <v>622</v>
      </c>
      <c r="D38" s="14">
        <v>15000000</v>
      </c>
      <c r="E38" s="15">
        <v>14770.22</v>
      </c>
      <c r="F38" s="16">
        <v>1.66E-2</v>
      </c>
      <c r="G38" s="16">
        <v>7.3747999999999994E-2</v>
      </c>
    </row>
    <row r="39" spans="1:7" x14ac:dyDescent="0.25">
      <c r="A39" s="13" t="s">
        <v>2069</v>
      </c>
      <c r="B39" s="31" t="s">
        <v>2070</v>
      </c>
      <c r="C39" s="31" t="s">
        <v>622</v>
      </c>
      <c r="D39" s="14">
        <v>12500000</v>
      </c>
      <c r="E39" s="15">
        <v>12320.65</v>
      </c>
      <c r="F39" s="16">
        <v>1.3899999999999999E-2</v>
      </c>
      <c r="G39" s="16">
        <v>7.3798000000000002E-2</v>
      </c>
    </row>
    <row r="40" spans="1:7" x14ac:dyDescent="0.25">
      <c r="A40" s="13" t="s">
        <v>2071</v>
      </c>
      <c r="B40" s="31" t="s">
        <v>2072</v>
      </c>
      <c r="C40" s="31" t="s">
        <v>614</v>
      </c>
      <c r="D40" s="14">
        <v>12500000</v>
      </c>
      <c r="E40" s="15">
        <v>12293.69</v>
      </c>
      <c r="F40" s="16">
        <v>1.38E-2</v>
      </c>
      <c r="G40" s="16">
        <v>7.3800000000000004E-2</v>
      </c>
    </row>
    <row r="41" spans="1:7" x14ac:dyDescent="0.25">
      <c r="A41" s="13" t="s">
        <v>2073</v>
      </c>
      <c r="B41" s="31" t="s">
        <v>2074</v>
      </c>
      <c r="C41" s="31" t="s">
        <v>614</v>
      </c>
      <c r="D41" s="14">
        <v>10000000</v>
      </c>
      <c r="E41" s="15">
        <v>9903.2999999999993</v>
      </c>
      <c r="F41" s="16">
        <v>1.12E-2</v>
      </c>
      <c r="G41" s="16">
        <v>8.1000000000000003E-2</v>
      </c>
    </row>
    <row r="42" spans="1:7" x14ac:dyDescent="0.25">
      <c r="A42" s="13" t="s">
        <v>2075</v>
      </c>
      <c r="B42" s="31" t="s">
        <v>2076</v>
      </c>
      <c r="C42" s="31" t="s">
        <v>614</v>
      </c>
      <c r="D42" s="14">
        <v>10000000</v>
      </c>
      <c r="E42" s="15">
        <v>9898.67</v>
      </c>
      <c r="F42" s="16">
        <v>1.12E-2</v>
      </c>
      <c r="G42" s="16">
        <v>7.9497999999999999E-2</v>
      </c>
    </row>
    <row r="43" spans="1:7" x14ac:dyDescent="0.25">
      <c r="A43" s="13" t="s">
        <v>2077</v>
      </c>
      <c r="B43" s="31" t="s">
        <v>2078</v>
      </c>
      <c r="C43" s="31" t="s">
        <v>622</v>
      </c>
      <c r="D43" s="14">
        <v>10000000</v>
      </c>
      <c r="E43" s="15">
        <v>9897.18</v>
      </c>
      <c r="F43" s="16">
        <v>1.11E-2</v>
      </c>
      <c r="G43" s="16">
        <v>7.8997999999999999E-2</v>
      </c>
    </row>
    <row r="44" spans="1:7" x14ac:dyDescent="0.25">
      <c r="A44" s="13" t="s">
        <v>2079</v>
      </c>
      <c r="B44" s="31" t="s">
        <v>2080</v>
      </c>
      <c r="C44" s="31" t="s">
        <v>622</v>
      </c>
      <c r="D44" s="14">
        <v>10000000</v>
      </c>
      <c r="E44" s="15">
        <v>9878.17</v>
      </c>
      <c r="F44" s="16">
        <v>1.11E-2</v>
      </c>
      <c r="G44" s="16">
        <v>7.3800000000000004E-2</v>
      </c>
    </row>
    <row r="45" spans="1:7" x14ac:dyDescent="0.25">
      <c r="A45" s="13" t="s">
        <v>2081</v>
      </c>
      <c r="B45" s="31" t="s">
        <v>2082</v>
      </c>
      <c r="C45" s="31" t="s">
        <v>617</v>
      </c>
      <c r="D45" s="14">
        <v>10000000</v>
      </c>
      <c r="E45" s="15">
        <v>9872.5499999999993</v>
      </c>
      <c r="F45" s="16">
        <v>1.11E-2</v>
      </c>
      <c r="G45" s="16">
        <v>7.3624999999999996E-2</v>
      </c>
    </row>
    <row r="46" spans="1:7" x14ac:dyDescent="0.25">
      <c r="A46" s="13" t="s">
        <v>2083</v>
      </c>
      <c r="B46" s="31" t="s">
        <v>2084</v>
      </c>
      <c r="C46" s="31" t="s">
        <v>633</v>
      </c>
      <c r="D46" s="14">
        <v>10000000</v>
      </c>
      <c r="E46" s="15">
        <v>9862.84</v>
      </c>
      <c r="F46" s="16">
        <v>1.11E-2</v>
      </c>
      <c r="G46" s="16">
        <v>7.4648999999999993E-2</v>
      </c>
    </row>
    <row r="47" spans="1:7" x14ac:dyDescent="0.25">
      <c r="A47" s="13" t="s">
        <v>2085</v>
      </c>
      <c r="B47" s="31" t="s">
        <v>2086</v>
      </c>
      <c r="C47" s="31" t="s">
        <v>614</v>
      </c>
      <c r="D47" s="14">
        <v>10000000</v>
      </c>
      <c r="E47" s="15">
        <v>9856.7999999999993</v>
      </c>
      <c r="F47" s="16">
        <v>1.11E-2</v>
      </c>
      <c r="G47" s="16">
        <v>7.3649000000000006E-2</v>
      </c>
    </row>
    <row r="48" spans="1:7" x14ac:dyDescent="0.25">
      <c r="A48" s="13" t="s">
        <v>2087</v>
      </c>
      <c r="B48" s="31" t="s">
        <v>2088</v>
      </c>
      <c r="C48" s="31" t="s">
        <v>622</v>
      </c>
      <c r="D48" s="14">
        <v>10000000</v>
      </c>
      <c r="E48" s="15">
        <v>9834.9500000000007</v>
      </c>
      <c r="F48" s="16">
        <v>1.11E-2</v>
      </c>
      <c r="G48" s="16">
        <v>7.3800000000000004E-2</v>
      </c>
    </row>
    <row r="49" spans="1:7" x14ac:dyDescent="0.25">
      <c r="A49" s="13" t="s">
        <v>2089</v>
      </c>
      <c r="B49" s="31" t="s">
        <v>2090</v>
      </c>
      <c r="C49" s="31" t="s">
        <v>614</v>
      </c>
      <c r="D49" s="14">
        <v>7500000</v>
      </c>
      <c r="E49" s="15">
        <v>7412.54</v>
      </c>
      <c r="F49" s="16">
        <v>8.3999999999999995E-3</v>
      </c>
      <c r="G49" s="16">
        <v>7.9750000000000001E-2</v>
      </c>
    </row>
    <row r="50" spans="1:7" x14ac:dyDescent="0.25">
      <c r="A50" s="13" t="s">
        <v>2091</v>
      </c>
      <c r="B50" s="31" t="s">
        <v>2092</v>
      </c>
      <c r="C50" s="31" t="s">
        <v>622</v>
      </c>
      <c r="D50" s="14">
        <v>5000000</v>
      </c>
      <c r="E50" s="15">
        <v>4952.82</v>
      </c>
      <c r="F50" s="16">
        <v>5.5999999999999999E-3</v>
      </c>
      <c r="G50" s="16">
        <v>7.9033999999999993E-2</v>
      </c>
    </row>
    <row r="51" spans="1:7" x14ac:dyDescent="0.25">
      <c r="A51" s="13" t="s">
        <v>2093</v>
      </c>
      <c r="B51" s="31" t="s">
        <v>2094</v>
      </c>
      <c r="C51" s="31" t="s">
        <v>614</v>
      </c>
      <c r="D51" s="14">
        <v>5000000</v>
      </c>
      <c r="E51" s="15">
        <v>4952.24</v>
      </c>
      <c r="F51" s="16">
        <v>5.5999999999999999E-3</v>
      </c>
      <c r="G51" s="16">
        <v>8.0002000000000004E-2</v>
      </c>
    </row>
    <row r="52" spans="1:7" x14ac:dyDescent="0.25">
      <c r="A52" s="13" t="s">
        <v>2095</v>
      </c>
      <c r="B52" s="31" t="s">
        <v>2096</v>
      </c>
      <c r="C52" s="31" t="s">
        <v>614</v>
      </c>
      <c r="D52" s="14">
        <v>5000000</v>
      </c>
      <c r="E52" s="15">
        <v>4942.08</v>
      </c>
      <c r="F52" s="16">
        <v>5.5999999999999999E-3</v>
      </c>
      <c r="G52" s="16">
        <v>7.9227000000000006E-2</v>
      </c>
    </row>
    <row r="53" spans="1:7" x14ac:dyDescent="0.25">
      <c r="A53" s="13" t="s">
        <v>2097</v>
      </c>
      <c r="B53" s="31" t="s">
        <v>2098</v>
      </c>
      <c r="C53" s="31" t="s">
        <v>614</v>
      </c>
      <c r="D53" s="14">
        <v>5000000</v>
      </c>
      <c r="E53" s="15">
        <v>4929.05</v>
      </c>
      <c r="F53" s="16">
        <v>5.5999999999999999E-3</v>
      </c>
      <c r="G53" s="16">
        <v>7.3998999999999995E-2</v>
      </c>
    </row>
    <row r="54" spans="1:7" x14ac:dyDescent="0.25">
      <c r="A54" s="13" t="s">
        <v>2099</v>
      </c>
      <c r="B54" s="31" t="s">
        <v>2100</v>
      </c>
      <c r="C54" s="31" t="s">
        <v>614</v>
      </c>
      <c r="D54" s="14">
        <v>2500000</v>
      </c>
      <c r="E54" s="15">
        <v>2476.12</v>
      </c>
      <c r="F54" s="16">
        <v>2.8E-3</v>
      </c>
      <c r="G54" s="16">
        <v>8.0002000000000004E-2</v>
      </c>
    </row>
    <row r="55" spans="1:7" x14ac:dyDescent="0.25">
      <c r="A55" s="17" t="s">
        <v>189</v>
      </c>
      <c r="B55" s="32"/>
      <c r="C55" s="32"/>
      <c r="D55" s="18"/>
      <c r="E55" s="19">
        <v>503084.91</v>
      </c>
      <c r="F55" s="20">
        <v>0.56679999999999997</v>
      </c>
      <c r="G55" s="21"/>
    </row>
    <row r="56" spans="1:7" x14ac:dyDescent="0.25">
      <c r="A56" s="13"/>
      <c r="B56" s="31"/>
      <c r="C56" s="31"/>
      <c r="D56" s="14"/>
      <c r="E56" s="15"/>
      <c r="F56" s="16"/>
      <c r="G56" s="16"/>
    </row>
    <row r="57" spans="1:7" x14ac:dyDescent="0.25">
      <c r="A57" s="17" t="s">
        <v>678</v>
      </c>
      <c r="B57" s="31"/>
      <c r="C57" s="31"/>
      <c r="D57" s="14"/>
      <c r="E57" s="15"/>
      <c r="F57" s="16"/>
      <c r="G57" s="16"/>
    </row>
    <row r="58" spans="1:7" x14ac:dyDescent="0.25">
      <c r="A58" s="13" t="s">
        <v>2101</v>
      </c>
      <c r="B58" s="31" t="s">
        <v>2102</v>
      </c>
      <c r="C58" s="31" t="s">
        <v>614</v>
      </c>
      <c r="D58" s="14">
        <v>30000000</v>
      </c>
      <c r="E58" s="15">
        <v>29533.86</v>
      </c>
      <c r="F58" s="16">
        <v>3.3300000000000003E-2</v>
      </c>
      <c r="G58" s="16">
        <v>7.5800999999999993E-2</v>
      </c>
    </row>
    <row r="59" spans="1:7" x14ac:dyDescent="0.25">
      <c r="A59" s="13" t="s">
        <v>2103</v>
      </c>
      <c r="B59" s="31" t="s">
        <v>2104</v>
      </c>
      <c r="C59" s="31" t="s">
        <v>614</v>
      </c>
      <c r="D59" s="14">
        <v>20000000</v>
      </c>
      <c r="E59" s="15">
        <v>19815.099999999999</v>
      </c>
      <c r="F59" s="16">
        <v>2.23E-2</v>
      </c>
      <c r="G59" s="16">
        <v>8.1098000000000003E-2</v>
      </c>
    </row>
    <row r="60" spans="1:7" x14ac:dyDescent="0.25">
      <c r="A60" s="13" t="s">
        <v>2105</v>
      </c>
      <c r="B60" s="31" t="s">
        <v>2106</v>
      </c>
      <c r="C60" s="31" t="s">
        <v>622</v>
      </c>
      <c r="D60" s="14">
        <v>20000000</v>
      </c>
      <c r="E60" s="15">
        <v>19745.919999999998</v>
      </c>
      <c r="F60" s="16">
        <v>2.2200000000000001E-2</v>
      </c>
      <c r="G60" s="16">
        <v>7.4550000000000005E-2</v>
      </c>
    </row>
    <row r="61" spans="1:7" x14ac:dyDescent="0.25">
      <c r="A61" s="13" t="s">
        <v>2107</v>
      </c>
      <c r="B61" s="31" t="s">
        <v>2108</v>
      </c>
      <c r="C61" s="31" t="s">
        <v>614</v>
      </c>
      <c r="D61" s="14">
        <v>17500000</v>
      </c>
      <c r="E61" s="15">
        <v>17241.21</v>
      </c>
      <c r="F61" s="16">
        <v>1.9400000000000001E-2</v>
      </c>
      <c r="G61" s="16">
        <v>7.9400999999999999E-2</v>
      </c>
    </row>
    <row r="62" spans="1:7" x14ac:dyDescent="0.25">
      <c r="A62" s="13" t="s">
        <v>2109</v>
      </c>
      <c r="B62" s="31" t="s">
        <v>2110</v>
      </c>
      <c r="C62" s="31" t="s">
        <v>614</v>
      </c>
      <c r="D62" s="14">
        <v>15000000</v>
      </c>
      <c r="E62" s="15">
        <v>14765.69</v>
      </c>
      <c r="F62" s="16">
        <v>1.66E-2</v>
      </c>
      <c r="G62" s="16">
        <v>8.0449000000000007E-2</v>
      </c>
    </row>
    <row r="63" spans="1:7" x14ac:dyDescent="0.25">
      <c r="A63" s="13" t="s">
        <v>2111</v>
      </c>
      <c r="B63" s="31" t="s">
        <v>2112</v>
      </c>
      <c r="C63" s="31" t="s">
        <v>614</v>
      </c>
      <c r="D63" s="14">
        <v>15000000</v>
      </c>
      <c r="E63" s="15">
        <v>14762.64</v>
      </c>
      <c r="F63" s="16">
        <v>1.66E-2</v>
      </c>
      <c r="G63" s="16">
        <v>7.8247999999999998E-2</v>
      </c>
    </row>
    <row r="64" spans="1:7" x14ac:dyDescent="0.25">
      <c r="A64" s="13" t="s">
        <v>850</v>
      </c>
      <c r="B64" s="31" t="s">
        <v>851</v>
      </c>
      <c r="C64" s="31" t="s">
        <v>614</v>
      </c>
      <c r="D64" s="14">
        <v>12500000</v>
      </c>
      <c r="E64" s="15">
        <v>12456.86</v>
      </c>
      <c r="F64" s="16">
        <v>1.4E-2</v>
      </c>
      <c r="G64" s="16">
        <v>7.8999E-2</v>
      </c>
    </row>
    <row r="65" spans="1:7" x14ac:dyDescent="0.25">
      <c r="A65" s="13" t="s">
        <v>2113</v>
      </c>
      <c r="B65" s="31" t="s">
        <v>2114</v>
      </c>
      <c r="C65" s="31" t="s">
        <v>614</v>
      </c>
      <c r="D65" s="14">
        <v>10000000</v>
      </c>
      <c r="E65" s="15">
        <v>9897.25</v>
      </c>
      <c r="F65" s="16">
        <v>1.11E-2</v>
      </c>
      <c r="G65" s="16">
        <v>8.0628000000000005E-2</v>
      </c>
    </row>
    <row r="66" spans="1:7" x14ac:dyDescent="0.25">
      <c r="A66" s="13" t="s">
        <v>2115</v>
      </c>
      <c r="B66" s="31" t="s">
        <v>2116</v>
      </c>
      <c r="C66" s="31" t="s">
        <v>614</v>
      </c>
      <c r="D66" s="14">
        <v>10000000</v>
      </c>
      <c r="E66" s="15">
        <v>9890.6</v>
      </c>
      <c r="F66" s="16">
        <v>1.11E-2</v>
      </c>
      <c r="G66" s="16">
        <v>8.5899000000000003E-2</v>
      </c>
    </row>
    <row r="67" spans="1:7" x14ac:dyDescent="0.25">
      <c r="A67" s="13" t="s">
        <v>2117</v>
      </c>
      <c r="B67" s="31" t="s">
        <v>2118</v>
      </c>
      <c r="C67" s="31" t="s">
        <v>614</v>
      </c>
      <c r="D67" s="14">
        <v>10000000</v>
      </c>
      <c r="E67" s="15">
        <v>9888.82</v>
      </c>
      <c r="F67" s="16">
        <v>1.11E-2</v>
      </c>
      <c r="G67" s="16">
        <v>8.3752999999999994E-2</v>
      </c>
    </row>
    <row r="68" spans="1:7" x14ac:dyDescent="0.25">
      <c r="A68" s="13" t="s">
        <v>2119</v>
      </c>
      <c r="B68" s="31" t="s">
        <v>2120</v>
      </c>
      <c r="C68" s="31" t="s">
        <v>614</v>
      </c>
      <c r="D68" s="14">
        <v>10000000</v>
      </c>
      <c r="E68" s="15">
        <v>9883.7199999999993</v>
      </c>
      <c r="F68" s="16">
        <v>1.11E-2</v>
      </c>
      <c r="G68" s="16">
        <v>8.4198999999999996E-2</v>
      </c>
    </row>
    <row r="69" spans="1:7" x14ac:dyDescent="0.25">
      <c r="A69" s="13" t="s">
        <v>2121</v>
      </c>
      <c r="B69" s="31" t="s">
        <v>2122</v>
      </c>
      <c r="C69" s="31" t="s">
        <v>614</v>
      </c>
      <c r="D69" s="14">
        <v>10000000</v>
      </c>
      <c r="E69" s="15">
        <v>9870.92</v>
      </c>
      <c r="F69" s="16">
        <v>1.11E-2</v>
      </c>
      <c r="G69" s="16">
        <v>7.8248999999999999E-2</v>
      </c>
    </row>
    <row r="70" spans="1:7" x14ac:dyDescent="0.25">
      <c r="A70" s="13" t="s">
        <v>2123</v>
      </c>
      <c r="B70" s="31" t="s">
        <v>2124</v>
      </c>
      <c r="C70" s="31" t="s">
        <v>614</v>
      </c>
      <c r="D70" s="14">
        <v>10000000</v>
      </c>
      <c r="E70" s="15">
        <v>9868.82</v>
      </c>
      <c r="F70" s="16">
        <v>1.11E-2</v>
      </c>
      <c r="G70" s="16">
        <v>8.3650000000000002E-2</v>
      </c>
    </row>
    <row r="71" spans="1:7" x14ac:dyDescent="0.25">
      <c r="A71" s="13" t="s">
        <v>2125</v>
      </c>
      <c r="B71" s="31" t="s">
        <v>2126</v>
      </c>
      <c r="C71" s="31" t="s">
        <v>614</v>
      </c>
      <c r="D71" s="14">
        <v>10000000</v>
      </c>
      <c r="E71" s="15">
        <v>9868.67</v>
      </c>
      <c r="F71" s="16">
        <v>1.11E-2</v>
      </c>
      <c r="G71" s="16">
        <v>8.3750000000000005E-2</v>
      </c>
    </row>
    <row r="72" spans="1:7" x14ac:dyDescent="0.25">
      <c r="A72" s="13" t="s">
        <v>2127</v>
      </c>
      <c r="B72" s="31" t="s">
        <v>2128</v>
      </c>
      <c r="C72" s="31" t="s">
        <v>614</v>
      </c>
      <c r="D72" s="14">
        <v>10000000</v>
      </c>
      <c r="E72" s="15">
        <v>9868.67</v>
      </c>
      <c r="F72" s="16">
        <v>1.11E-2</v>
      </c>
      <c r="G72" s="16">
        <v>8.3750000000000005E-2</v>
      </c>
    </row>
    <row r="73" spans="1:7" x14ac:dyDescent="0.25">
      <c r="A73" s="13" t="s">
        <v>2129</v>
      </c>
      <c r="B73" s="31" t="s">
        <v>2130</v>
      </c>
      <c r="C73" s="31" t="s">
        <v>614</v>
      </c>
      <c r="D73" s="14">
        <v>10000000</v>
      </c>
      <c r="E73" s="15">
        <v>9863.6</v>
      </c>
      <c r="F73" s="16">
        <v>1.11E-2</v>
      </c>
      <c r="G73" s="16">
        <v>8.2748000000000002E-2</v>
      </c>
    </row>
    <row r="74" spans="1:7" x14ac:dyDescent="0.25">
      <c r="A74" s="13" t="s">
        <v>2131</v>
      </c>
      <c r="B74" s="31" t="s">
        <v>2132</v>
      </c>
      <c r="C74" s="31" t="s">
        <v>614</v>
      </c>
      <c r="D74" s="14">
        <v>10000000</v>
      </c>
      <c r="E74" s="15">
        <v>9859.51</v>
      </c>
      <c r="F74" s="16">
        <v>1.11E-2</v>
      </c>
      <c r="G74" s="16">
        <v>7.4299000000000004E-2</v>
      </c>
    </row>
    <row r="75" spans="1:7" x14ac:dyDescent="0.25">
      <c r="A75" s="13" t="s">
        <v>2133</v>
      </c>
      <c r="B75" s="31" t="s">
        <v>2134</v>
      </c>
      <c r="C75" s="31" t="s">
        <v>614</v>
      </c>
      <c r="D75" s="14">
        <v>10000000</v>
      </c>
      <c r="E75" s="15">
        <v>9856.68</v>
      </c>
      <c r="F75" s="16">
        <v>1.11E-2</v>
      </c>
      <c r="G75" s="16">
        <v>8.165E-2</v>
      </c>
    </row>
    <row r="76" spans="1:7" x14ac:dyDescent="0.25">
      <c r="A76" s="13" t="s">
        <v>2135</v>
      </c>
      <c r="B76" s="31" t="s">
        <v>2136</v>
      </c>
      <c r="C76" s="31" t="s">
        <v>614</v>
      </c>
      <c r="D76" s="14">
        <v>7500000</v>
      </c>
      <c r="E76" s="15">
        <v>7409.16</v>
      </c>
      <c r="F76" s="16">
        <v>8.3000000000000001E-3</v>
      </c>
      <c r="G76" s="16">
        <v>8.7749999999999995E-2</v>
      </c>
    </row>
    <row r="77" spans="1:7" x14ac:dyDescent="0.25">
      <c r="A77" s="13" t="s">
        <v>2137</v>
      </c>
      <c r="B77" s="31" t="s">
        <v>2138</v>
      </c>
      <c r="C77" s="31" t="s">
        <v>614</v>
      </c>
      <c r="D77" s="14">
        <v>7500000</v>
      </c>
      <c r="E77" s="15">
        <v>7395.02</v>
      </c>
      <c r="F77" s="16">
        <v>8.3000000000000001E-3</v>
      </c>
      <c r="G77" s="16">
        <v>8.2251000000000005E-2</v>
      </c>
    </row>
    <row r="78" spans="1:7" x14ac:dyDescent="0.25">
      <c r="A78" s="13" t="s">
        <v>2139</v>
      </c>
      <c r="B78" s="31" t="s">
        <v>2140</v>
      </c>
      <c r="C78" s="31" t="s">
        <v>614</v>
      </c>
      <c r="D78" s="14">
        <v>5000000</v>
      </c>
      <c r="E78" s="15">
        <v>4974.99</v>
      </c>
      <c r="F78" s="16">
        <v>5.5999999999999999E-3</v>
      </c>
      <c r="G78" s="16">
        <v>7.9795000000000005E-2</v>
      </c>
    </row>
    <row r="79" spans="1:7" x14ac:dyDescent="0.25">
      <c r="A79" s="13" t="s">
        <v>2141</v>
      </c>
      <c r="B79" s="31" t="s">
        <v>2142</v>
      </c>
      <c r="C79" s="31" t="s">
        <v>614</v>
      </c>
      <c r="D79" s="14">
        <v>5000000</v>
      </c>
      <c r="E79" s="15">
        <v>4965.72</v>
      </c>
      <c r="F79" s="16">
        <v>5.5999999999999999E-3</v>
      </c>
      <c r="G79" s="16">
        <v>8.6899000000000004E-2</v>
      </c>
    </row>
    <row r="80" spans="1:7" x14ac:dyDescent="0.25">
      <c r="A80" s="13" t="s">
        <v>2143</v>
      </c>
      <c r="B80" s="31" t="s">
        <v>2144</v>
      </c>
      <c r="C80" s="31" t="s">
        <v>614</v>
      </c>
      <c r="D80" s="14">
        <v>5000000</v>
      </c>
      <c r="E80" s="15">
        <v>4946.4799999999996</v>
      </c>
      <c r="F80" s="16">
        <v>5.5999999999999999E-3</v>
      </c>
      <c r="G80" s="16">
        <v>8.0600000000000005E-2</v>
      </c>
    </row>
    <row r="81" spans="1:7" x14ac:dyDescent="0.25">
      <c r="A81" s="13" t="s">
        <v>2145</v>
      </c>
      <c r="B81" s="31" t="s">
        <v>2146</v>
      </c>
      <c r="C81" s="31" t="s">
        <v>614</v>
      </c>
      <c r="D81" s="14">
        <v>5000000</v>
      </c>
      <c r="E81" s="15">
        <v>4938.99</v>
      </c>
      <c r="F81" s="16">
        <v>5.5999999999999999E-3</v>
      </c>
      <c r="G81" s="16">
        <v>8.3499000000000004E-2</v>
      </c>
    </row>
    <row r="82" spans="1:7" x14ac:dyDescent="0.25">
      <c r="A82" s="13" t="s">
        <v>2147</v>
      </c>
      <c r="B82" s="31" t="s">
        <v>2148</v>
      </c>
      <c r="C82" s="31" t="s">
        <v>614</v>
      </c>
      <c r="D82" s="14">
        <v>5000000</v>
      </c>
      <c r="E82" s="15">
        <v>4931.18</v>
      </c>
      <c r="F82" s="16">
        <v>5.5999999999999999E-3</v>
      </c>
      <c r="G82" s="16">
        <v>7.9599000000000003E-2</v>
      </c>
    </row>
    <row r="83" spans="1:7" x14ac:dyDescent="0.25">
      <c r="A83" s="13" t="s">
        <v>2149</v>
      </c>
      <c r="B83" s="31" t="s">
        <v>2150</v>
      </c>
      <c r="C83" s="31" t="s">
        <v>614</v>
      </c>
      <c r="D83" s="14">
        <v>5000000</v>
      </c>
      <c r="E83" s="15">
        <v>4916.01</v>
      </c>
      <c r="F83" s="16">
        <v>5.4999999999999997E-3</v>
      </c>
      <c r="G83" s="16">
        <v>7.9950999999999994E-2</v>
      </c>
    </row>
    <row r="84" spans="1:7" x14ac:dyDescent="0.25">
      <c r="A84" s="13" t="s">
        <v>2151</v>
      </c>
      <c r="B84" s="31" t="s">
        <v>2152</v>
      </c>
      <c r="C84" s="31" t="s">
        <v>614</v>
      </c>
      <c r="D84" s="14">
        <v>2500000</v>
      </c>
      <c r="E84" s="15">
        <v>2486.9899999999998</v>
      </c>
      <c r="F84" s="16">
        <v>2.8E-3</v>
      </c>
      <c r="G84" s="16">
        <v>8.3001000000000005E-2</v>
      </c>
    </row>
    <row r="85" spans="1:7" x14ac:dyDescent="0.25">
      <c r="A85" s="13" t="s">
        <v>2153</v>
      </c>
      <c r="B85" s="31" t="s">
        <v>2154</v>
      </c>
      <c r="C85" s="31" t="s">
        <v>614</v>
      </c>
      <c r="D85" s="14">
        <v>2500000</v>
      </c>
      <c r="E85" s="15">
        <v>2477.2600000000002</v>
      </c>
      <c r="F85" s="16">
        <v>2.8E-3</v>
      </c>
      <c r="G85" s="16">
        <v>8.3753999999999995E-2</v>
      </c>
    </row>
    <row r="86" spans="1:7" x14ac:dyDescent="0.25">
      <c r="A86" s="13" t="s">
        <v>2155</v>
      </c>
      <c r="B86" s="31" t="s">
        <v>2156</v>
      </c>
      <c r="C86" s="31" t="s">
        <v>614</v>
      </c>
      <c r="D86" s="14">
        <v>2500000</v>
      </c>
      <c r="E86" s="15">
        <v>2460.4699999999998</v>
      </c>
      <c r="F86" s="16">
        <v>2.8E-3</v>
      </c>
      <c r="G86" s="16">
        <v>8.1450999999999996E-2</v>
      </c>
    </row>
    <row r="87" spans="1:7" x14ac:dyDescent="0.25">
      <c r="A87" s="13" t="s">
        <v>2157</v>
      </c>
      <c r="B87" s="31" t="s">
        <v>2158</v>
      </c>
      <c r="C87" s="31" t="s">
        <v>614</v>
      </c>
      <c r="D87" s="14">
        <v>2500000</v>
      </c>
      <c r="E87" s="15">
        <v>2458.85</v>
      </c>
      <c r="F87" s="16">
        <v>2.8E-3</v>
      </c>
      <c r="G87" s="16">
        <v>8.1448000000000007E-2</v>
      </c>
    </row>
    <row r="88" spans="1:7" x14ac:dyDescent="0.25">
      <c r="A88" s="17" t="s">
        <v>189</v>
      </c>
      <c r="B88" s="32"/>
      <c r="C88" s="32"/>
      <c r="D88" s="18"/>
      <c r="E88" s="19">
        <v>291299.65999999997</v>
      </c>
      <c r="F88" s="20">
        <v>0.32779999999999998</v>
      </c>
      <c r="G88" s="21"/>
    </row>
    <row r="89" spans="1:7" x14ac:dyDescent="0.25">
      <c r="A89" s="13"/>
      <c r="B89" s="31"/>
      <c r="C89" s="31"/>
      <c r="D89" s="14"/>
      <c r="E89" s="15"/>
      <c r="F89" s="16"/>
      <c r="G89" s="16"/>
    </row>
    <row r="90" spans="1:7" x14ac:dyDescent="0.25">
      <c r="A90" s="24" t="s">
        <v>192</v>
      </c>
      <c r="B90" s="33"/>
      <c r="C90" s="33"/>
      <c r="D90" s="25"/>
      <c r="E90" s="19">
        <v>990362.51</v>
      </c>
      <c r="F90" s="20">
        <v>1.1153</v>
      </c>
      <c r="G90" s="21"/>
    </row>
    <row r="91" spans="1:7" x14ac:dyDescent="0.25">
      <c r="A91" s="13"/>
      <c r="B91" s="31"/>
      <c r="C91" s="31"/>
      <c r="D91" s="14"/>
      <c r="E91" s="15"/>
      <c r="F91" s="16"/>
      <c r="G91" s="16"/>
    </row>
    <row r="92" spans="1:7" x14ac:dyDescent="0.25">
      <c r="A92" s="13"/>
      <c r="B92" s="31"/>
      <c r="C92" s="31"/>
      <c r="D92" s="14"/>
      <c r="E92" s="15"/>
      <c r="F92" s="16"/>
      <c r="G92" s="16"/>
    </row>
    <row r="93" spans="1:7" x14ac:dyDescent="0.25">
      <c r="A93" s="17" t="s">
        <v>699</v>
      </c>
      <c r="B93" s="31"/>
      <c r="C93" s="31"/>
      <c r="D93" s="14"/>
      <c r="E93" s="15"/>
      <c r="F93" s="16"/>
      <c r="G93" s="16"/>
    </row>
    <row r="94" spans="1:7" x14ac:dyDescent="0.25">
      <c r="A94" s="13" t="s">
        <v>700</v>
      </c>
      <c r="B94" s="31" t="s">
        <v>701</v>
      </c>
      <c r="C94" s="31"/>
      <c r="D94" s="14">
        <v>24043.156999999999</v>
      </c>
      <c r="E94" s="15">
        <v>2811.31</v>
      </c>
      <c r="F94" s="16">
        <v>3.2000000000000002E-3</v>
      </c>
      <c r="G94" s="16"/>
    </row>
    <row r="95" spans="1:7" x14ac:dyDescent="0.25">
      <c r="A95" s="13"/>
      <c r="B95" s="31"/>
      <c r="C95" s="31"/>
      <c r="D95" s="14"/>
      <c r="E95" s="15"/>
      <c r="F95" s="16"/>
      <c r="G95" s="16"/>
    </row>
    <row r="96" spans="1:7" x14ac:dyDescent="0.25">
      <c r="A96" s="24" t="s">
        <v>192</v>
      </c>
      <c r="B96" s="33"/>
      <c r="C96" s="33"/>
      <c r="D96" s="25"/>
      <c r="E96" s="19">
        <v>2811.31</v>
      </c>
      <c r="F96" s="20">
        <v>3.2000000000000002E-3</v>
      </c>
      <c r="G96" s="21"/>
    </row>
    <row r="97" spans="1:7" x14ac:dyDescent="0.25">
      <c r="A97" s="13"/>
      <c r="B97" s="31"/>
      <c r="C97" s="31"/>
      <c r="D97" s="14"/>
      <c r="E97" s="15"/>
      <c r="F97" s="16"/>
      <c r="G97" s="16"/>
    </row>
    <row r="98" spans="1:7" x14ac:dyDescent="0.25">
      <c r="A98" s="17" t="s">
        <v>193</v>
      </c>
      <c r="B98" s="31"/>
      <c r="C98" s="31"/>
      <c r="D98" s="14"/>
      <c r="E98" s="15"/>
      <c r="F98" s="16"/>
      <c r="G98" s="16"/>
    </row>
    <row r="99" spans="1:7" x14ac:dyDescent="0.25">
      <c r="A99" s="13" t="s">
        <v>194</v>
      </c>
      <c r="B99" s="31"/>
      <c r="C99" s="31"/>
      <c r="D99" s="14"/>
      <c r="E99" s="15">
        <v>699.65</v>
      </c>
      <c r="F99" s="16">
        <v>8.0000000000000004E-4</v>
      </c>
      <c r="G99" s="16">
        <v>6.0694999999999999E-2</v>
      </c>
    </row>
    <row r="100" spans="1:7" x14ac:dyDescent="0.25">
      <c r="A100" s="17" t="s">
        <v>189</v>
      </c>
      <c r="B100" s="32"/>
      <c r="C100" s="32"/>
      <c r="D100" s="18"/>
      <c r="E100" s="19">
        <v>699.65</v>
      </c>
      <c r="F100" s="20">
        <v>8.0000000000000004E-4</v>
      </c>
      <c r="G100" s="21"/>
    </row>
    <row r="101" spans="1:7" x14ac:dyDescent="0.25">
      <c r="A101" s="13"/>
      <c r="B101" s="31"/>
      <c r="C101" s="31"/>
      <c r="D101" s="14"/>
      <c r="E101" s="15"/>
      <c r="F101" s="16"/>
      <c r="G101" s="16"/>
    </row>
    <row r="102" spans="1:7" x14ac:dyDescent="0.25">
      <c r="A102" s="24" t="s">
        <v>192</v>
      </c>
      <c r="B102" s="33"/>
      <c r="C102" s="33"/>
      <c r="D102" s="25"/>
      <c r="E102" s="19">
        <v>699.65</v>
      </c>
      <c r="F102" s="20">
        <v>8.0000000000000004E-4</v>
      </c>
      <c r="G102" s="21"/>
    </row>
    <row r="103" spans="1:7" x14ac:dyDescent="0.25">
      <c r="A103" s="13" t="s">
        <v>195</v>
      </c>
      <c r="B103" s="31"/>
      <c r="C103" s="31"/>
      <c r="D103" s="14"/>
      <c r="E103" s="15">
        <v>0.2326867</v>
      </c>
      <c r="F103" s="60" t="s">
        <v>197</v>
      </c>
      <c r="G103" s="16"/>
    </row>
    <row r="104" spans="1:7" x14ac:dyDescent="0.25">
      <c r="A104" s="13" t="s">
        <v>196</v>
      </c>
      <c r="B104" s="31"/>
      <c r="C104" s="31"/>
      <c r="D104" s="14"/>
      <c r="E104" s="35">
        <v>-106148.68268670001</v>
      </c>
      <c r="F104" s="36">
        <v>-0.1193</v>
      </c>
      <c r="G104" s="16">
        <v>6.0694999999999999E-2</v>
      </c>
    </row>
    <row r="105" spans="1:7" x14ac:dyDescent="0.25">
      <c r="A105" s="26" t="s">
        <v>198</v>
      </c>
      <c r="B105" s="34"/>
      <c r="C105" s="34"/>
      <c r="D105" s="27"/>
      <c r="E105" s="28">
        <v>887725.02</v>
      </c>
      <c r="F105" s="29">
        <v>1</v>
      </c>
      <c r="G105" s="29"/>
    </row>
    <row r="107" spans="1:7" x14ac:dyDescent="0.25">
      <c r="A107" s="1" t="s">
        <v>702</v>
      </c>
    </row>
    <row r="108" spans="1:7" x14ac:dyDescent="0.25">
      <c r="A108" s="1" t="s">
        <v>199</v>
      </c>
    </row>
    <row r="109" spans="1:7" x14ac:dyDescent="0.25">
      <c r="A109" s="74" t="s">
        <v>200</v>
      </c>
    </row>
    <row r="110" spans="1:7" x14ac:dyDescent="0.25">
      <c r="A110" s="1"/>
    </row>
    <row r="111" spans="1:7" x14ac:dyDescent="0.25">
      <c r="A111" t="s">
        <v>202</v>
      </c>
    </row>
    <row r="112" spans="1:7" x14ac:dyDescent="0.25">
      <c r="A112" s="61" t="s">
        <v>203</v>
      </c>
      <c r="B112" s="61" t="s">
        <v>2159</v>
      </c>
    </row>
    <row r="113" spans="1:3" x14ac:dyDescent="0.25">
      <c r="A113" s="61" t="s">
        <v>205</v>
      </c>
      <c r="B113" s="61" t="s">
        <v>2160</v>
      </c>
    </row>
    <row r="114" spans="1:3" x14ac:dyDescent="0.25">
      <c r="A114" s="61"/>
      <c r="B114" s="61"/>
    </row>
    <row r="115" spans="1:3" x14ac:dyDescent="0.25">
      <c r="A115" s="61" t="s">
        <v>207</v>
      </c>
      <c r="B115" s="62">
        <v>7.3988293954318696</v>
      </c>
    </row>
    <row r="116" spans="1:3" x14ac:dyDescent="0.25">
      <c r="A116" s="61"/>
      <c r="B116" s="61"/>
    </row>
    <row r="117" spans="1:3" x14ac:dyDescent="0.25">
      <c r="A117" s="61" t="s">
        <v>208</v>
      </c>
      <c r="B117" s="63">
        <v>0.19009999999999999</v>
      </c>
    </row>
    <row r="118" spans="1:3" x14ac:dyDescent="0.25">
      <c r="A118" s="61" t="s">
        <v>209</v>
      </c>
      <c r="B118" s="63">
        <v>0.18703295379627879</v>
      </c>
    </row>
    <row r="119" spans="1:3" x14ac:dyDescent="0.25">
      <c r="A119" s="61"/>
      <c r="B119" s="61"/>
    </row>
    <row r="120" spans="1:3" x14ac:dyDescent="0.25">
      <c r="A120" s="61" t="s">
        <v>210</v>
      </c>
      <c r="B120" s="64">
        <v>46112</v>
      </c>
    </row>
    <row r="123" spans="1:3" x14ac:dyDescent="0.25">
      <c r="A123" s="1" t="s">
        <v>211</v>
      </c>
    </row>
    <row r="124" spans="1:3" x14ac:dyDescent="0.25">
      <c r="A124" s="48" t="s">
        <v>212</v>
      </c>
      <c r="B124" s="3" t="s">
        <v>155</v>
      </c>
    </row>
    <row r="125" spans="1:3" x14ac:dyDescent="0.25">
      <c r="A125" t="s">
        <v>213</v>
      </c>
    </row>
    <row r="126" spans="1:3" x14ac:dyDescent="0.25">
      <c r="A126" t="s">
        <v>772</v>
      </c>
      <c r="B126" t="s">
        <v>215</v>
      </c>
      <c r="C126" t="s">
        <v>215</v>
      </c>
    </row>
    <row r="127" spans="1:3" x14ac:dyDescent="0.25">
      <c r="B127" s="49">
        <v>45930</v>
      </c>
      <c r="C127" s="49">
        <v>46112</v>
      </c>
    </row>
    <row r="128" spans="1:3" x14ac:dyDescent="0.25">
      <c r="A128" t="s">
        <v>706</v>
      </c>
      <c r="B128">
        <v>3457.6961000000001</v>
      </c>
      <c r="C128">
        <v>3560.8517000000002</v>
      </c>
    </row>
    <row r="129" spans="1:3" x14ac:dyDescent="0.25">
      <c r="A129" t="s">
        <v>707</v>
      </c>
      <c r="B129">
        <v>2011.6388999999999</v>
      </c>
      <c r="C129">
        <v>2071.6522</v>
      </c>
    </row>
    <row r="130" spans="1:3" x14ac:dyDescent="0.25">
      <c r="A130" t="s">
        <v>1048</v>
      </c>
      <c r="B130">
        <v>1154.6348</v>
      </c>
      <c r="C130">
        <v>1189.0817</v>
      </c>
    </row>
    <row r="131" spans="1:3" x14ac:dyDescent="0.25">
      <c r="A131" t="s">
        <v>1025</v>
      </c>
      <c r="B131">
        <v>2474.4207999999999</v>
      </c>
      <c r="C131">
        <v>2475.2487000000001</v>
      </c>
    </row>
    <row r="132" spans="1:3" x14ac:dyDescent="0.25">
      <c r="A132" t="s">
        <v>482</v>
      </c>
      <c r="B132">
        <v>3457.7201</v>
      </c>
      <c r="C132">
        <v>3560.8768</v>
      </c>
    </row>
    <row r="133" spans="1:3" x14ac:dyDescent="0.25">
      <c r="A133" t="s">
        <v>217</v>
      </c>
      <c r="B133">
        <v>3457.7338</v>
      </c>
      <c r="C133">
        <v>3560.8903</v>
      </c>
    </row>
    <row r="134" spans="1:3" x14ac:dyDescent="0.25">
      <c r="A134" t="s">
        <v>1026</v>
      </c>
      <c r="B134">
        <v>1005.3148</v>
      </c>
      <c r="C134">
        <v>1005.7957</v>
      </c>
    </row>
    <row r="135" spans="1:3" x14ac:dyDescent="0.25">
      <c r="A135" t="s">
        <v>1027</v>
      </c>
      <c r="B135">
        <v>2173.0515999999998</v>
      </c>
      <c r="C135">
        <v>2173.0515999999998</v>
      </c>
    </row>
    <row r="136" spans="1:3" x14ac:dyDescent="0.25">
      <c r="A136" t="s">
        <v>2161</v>
      </c>
      <c r="B136">
        <v>2343.7932999999998</v>
      </c>
      <c r="C136">
        <v>2412.6943000000001</v>
      </c>
    </row>
    <row r="137" spans="1:3" x14ac:dyDescent="0.25">
      <c r="A137" t="s">
        <v>717</v>
      </c>
      <c r="B137">
        <v>1973.2882999999999</v>
      </c>
      <c r="C137">
        <v>2031.2846</v>
      </c>
    </row>
    <row r="138" spans="1:3" x14ac:dyDescent="0.25">
      <c r="A138" t="s">
        <v>2162</v>
      </c>
      <c r="B138">
        <v>1254.259</v>
      </c>
      <c r="C138">
        <v>1291.1307999999999</v>
      </c>
    </row>
    <row r="139" spans="1:3" x14ac:dyDescent="0.25">
      <c r="A139" t="s">
        <v>1038</v>
      </c>
      <c r="B139">
        <v>2153.9263999999998</v>
      </c>
      <c r="C139">
        <v>2154.6385</v>
      </c>
    </row>
    <row r="140" spans="1:3" x14ac:dyDescent="0.25">
      <c r="A140" t="s">
        <v>2163</v>
      </c>
      <c r="B140">
        <v>3387.4067</v>
      </c>
      <c r="C140">
        <v>3486.9868999999999</v>
      </c>
    </row>
    <row r="141" spans="1:3" x14ac:dyDescent="0.25">
      <c r="A141" t="s">
        <v>2164</v>
      </c>
      <c r="B141">
        <v>3387.4094</v>
      </c>
      <c r="C141">
        <v>3486.9897000000001</v>
      </c>
    </row>
    <row r="142" spans="1:3" x14ac:dyDescent="0.25">
      <c r="A142" t="s">
        <v>1039</v>
      </c>
      <c r="B142">
        <v>1083.5349000000001</v>
      </c>
      <c r="C142">
        <v>1084.0506</v>
      </c>
    </row>
    <row r="143" spans="1:3" x14ac:dyDescent="0.25">
      <c r="A143" t="s">
        <v>1040</v>
      </c>
      <c r="B143">
        <v>1215.2022999999999</v>
      </c>
      <c r="C143">
        <v>1215.2022999999999</v>
      </c>
    </row>
    <row r="144" spans="1:3" x14ac:dyDescent="0.25">
      <c r="A144" t="s">
        <v>2165</v>
      </c>
      <c r="B144" t="s">
        <v>708</v>
      </c>
      <c r="C144" t="s">
        <v>709</v>
      </c>
    </row>
    <row r="145" spans="1:4" x14ac:dyDescent="0.25">
      <c r="A145" t="s">
        <v>2166</v>
      </c>
      <c r="B145" t="s">
        <v>708</v>
      </c>
      <c r="C145" t="s">
        <v>709</v>
      </c>
    </row>
    <row r="146" spans="1:4" x14ac:dyDescent="0.25">
      <c r="A146" t="s">
        <v>2167</v>
      </c>
      <c r="B146">
        <v>1103.8191999999999</v>
      </c>
      <c r="C146">
        <v>1136.3164999999999</v>
      </c>
    </row>
    <row r="147" spans="1:4" x14ac:dyDescent="0.25">
      <c r="A147" t="s">
        <v>2168</v>
      </c>
      <c r="B147" t="s">
        <v>708</v>
      </c>
      <c r="C147" t="s">
        <v>709</v>
      </c>
    </row>
    <row r="148" spans="1:4" x14ac:dyDescent="0.25">
      <c r="A148" t="s">
        <v>2169</v>
      </c>
      <c r="B148">
        <v>3080.57</v>
      </c>
      <c r="C148">
        <v>3171.1293999999998</v>
      </c>
    </row>
    <row r="149" spans="1:4" x14ac:dyDescent="0.25">
      <c r="A149" t="s">
        <v>2170</v>
      </c>
      <c r="B149" t="s">
        <v>708</v>
      </c>
      <c r="C149" t="s">
        <v>709</v>
      </c>
    </row>
    <row r="150" spans="1:4" x14ac:dyDescent="0.25">
      <c r="A150" t="s">
        <v>2171</v>
      </c>
      <c r="B150">
        <v>1244.8561</v>
      </c>
      <c r="C150">
        <v>1245.4487999999999</v>
      </c>
    </row>
    <row r="151" spans="1:4" x14ac:dyDescent="0.25">
      <c r="A151" t="s">
        <v>2172</v>
      </c>
      <c r="B151">
        <v>1230.9637</v>
      </c>
      <c r="C151">
        <v>1230.9637</v>
      </c>
    </row>
    <row r="152" spans="1:4" x14ac:dyDescent="0.25">
      <c r="A152" t="s">
        <v>1051</v>
      </c>
      <c r="B152" t="s">
        <v>708</v>
      </c>
      <c r="C152" t="s">
        <v>709</v>
      </c>
    </row>
    <row r="153" spans="1:4" x14ac:dyDescent="0.25">
      <c r="A153" t="s">
        <v>1052</v>
      </c>
      <c r="B153" t="s">
        <v>708</v>
      </c>
      <c r="C153" t="s">
        <v>709</v>
      </c>
    </row>
    <row r="154" spans="1:4" x14ac:dyDescent="0.25">
      <c r="A154" t="s">
        <v>1053</v>
      </c>
      <c r="B154" t="s">
        <v>708</v>
      </c>
      <c r="C154" t="s">
        <v>709</v>
      </c>
    </row>
    <row r="155" spans="1:4" x14ac:dyDescent="0.25">
      <c r="A155" t="s">
        <v>1054</v>
      </c>
      <c r="B155" t="s">
        <v>708</v>
      </c>
      <c r="C155" t="s">
        <v>709</v>
      </c>
    </row>
    <row r="156" spans="1:4" x14ac:dyDescent="0.25">
      <c r="A156" t="s">
        <v>718</v>
      </c>
    </row>
    <row r="158" spans="1:4" x14ac:dyDescent="0.25">
      <c r="A158" t="s">
        <v>1031</v>
      </c>
    </row>
    <row r="160" spans="1:4" x14ac:dyDescent="0.25">
      <c r="A160" s="51" t="s">
        <v>1032</v>
      </c>
      <c r="B160" s="51" t="s">
        <v>1033</v>
      </c>
      <c r="C160" s="51" t="s">
        <v>1034</v>
      </c>
      <c r="D160" s="51" t="s">
        <v>1035</v>
      </c>
    </row>
    <row r="161" spans="1:4" x14ac:dyDescent="0.25">
      <c r="A161" s="51" t="s">
        <v>1036</v>
      </c>
      <c r="B161" s="51"/>
      <c r="C161" s="51">
        <v>71.960294000000005</v>
      </c>
      <c r="D161" s="51">
        <v>71.960294000000005</v>
      </c>
    </row>
    <row r="162" spans="1:4" x14ac:dyDescent="0.25">
      <c r="A162" s="51" t="s">
        <v>2173</v>
      </c>
      <c r="B162" s="51"/>
      <c r="C162" s="51">
        <v>29.113124200000001</v>
      </c>
      <c r="D162" s="51">
        <v>29.113124200000001</v>
      </c>
    </row>
    <row r="163" spans="1:4" x14ac:dyDescent="0.25">
      <c r="A163" s="51" t="s">
        <v>1037</v>
      </c>
      <c r="B163" s="51"/>
      <c r="C163" s="51">
        <v>63.924614200000001</v>
      </c>
      <c r="D163" s="51">
        <v>63.924614200000001</v>
      </c>
    </row>
    <row r="164" spans="1:4" x14ac:dyDescent="0.25">
      <c r="A164" s="51" t="s">
        <v>1038</v>
      </c>
      <c r="B164" s="51"/>
      <c r="C164" s="51">
        <v>61.791353800000003</v>
      </c>
      <c r="D164" s="51">
        <v>61.791353800000003</v>
      </c>
    </row>
    <row r="165" spans="1:4" x14ac:dyDescent="0.25">
      <c r="A165" s="51" t="s">
        <v>1039</v>
      </c>
      <c r="B165" s="51"/>
      <c r="C165" s="51">
        <v>30.921066199999999</v>
      </c>
      <c r="D165" s="51">
        <v>30.921066199999999</v>
      </c>
    </row>
    <row r="166" spans="1:4" x14ac:dyDescent="0.25">
      <c r="A166" s="51" t="s">
        <v>1040</v>
      </c>
      <c r="B166" s="51"/>
      <c r="C166" s="51">
        <v>35.252878000000003</v>
      </c>
      <c r="D166" s="51">
        <v>35.252878000000003</v>
      </c>
    </row>
    <row r="167" spans="1:4" x14ac:dyDescent="0.25">
      <c r="A167" s="51" t="s">
        <v>2174</v>
      </c>
      <c r="B167" s="51"/>
      <c r="C167" s="51">
        <v>35.543885699999997</v>
      </c>
      <c r="D167" s="51">
        <v>35.543885699999997</v>
      </c>
    </row>
    <row r="168" spans="1:4" x14ac:dyDescent="0.25">
      <c r="A168" s="51" t="s">
        <v>2175</v>
      </c>
      <c r="B168" s="51"/>
      <c r="C168" s="51">
        <v>35.688099200000003</v>
      </c>
      <c r="D168" s="51">
        <v>35.688099200000003</v>
      </c>
    </row>
    <row r="170" spans="1:4" x14ac:dyDescent="0.25">
      <c r="A170" t="s">
        <v>221</v>
      </c>
      <c r="B170" s="3" t="s">
        <v>155</v>
      </c>
    </row>
    <row r="171" spans="1:4" ht="30" x14ac:dyDescent="0.25">
      <c r="A171" s="48" t="s">
        <v>222</v>
      </c>
      <c r="B171" s="3" t="s">
        <v>155</v>
      </c>
    </row>
    <row r="172" spans="1:4" x14ac:dyDescent="0.25">
      <c r="A172" s="48" t="s">
        <v>223</v>
      </c>
      <c r="B172" s="3" t="s">
        <v>155</v>
      </c>
    </row>
    <row r="173" spans="1:4" x14ac:dyDescent="0.25">
      <c r="A173" t="s">
        <v>224</v>
      </c>
      <c r="B173" s="50">
        <f>B118</f>
        <v>0.18703295379627879</v>
      </c>
    </row>
    <row r="174" spans="1:4" ht="29.1" customHeight="1" x14ac:dyDescent="0.25">
      <c r="A174" s="48" t="s">
        <v>225</v>
      </c>
      <c r="B174" s="3" t="s">
        <v>155</v>
      </c>
    </row>
    <row r="175" spans="1:4" ht="29.1" customHeight="1" x14ac:dyDescent="0.25">
      <c r="A175" s="48" t="s">
        <v>226</v>
      </c>
      <c r="B175" s="3" t="s">
        <v>155</v>
      </c>
    </row>
    <row r="176" spans="1:4" ht="29.1" customHeight="1" x14ac:dyDescent="0.25">
      <c r="A176" s="48" t="s">
        <v>227</v>
      </c>
      <c r="B176" s="52">
        <v>270623.35999999999</v>
      </c>
    </row>
    <row r="177" spans="1:6" x14ac:dyDescent="0.25">
      <c r="A177" s="48" t="s">
        <v>228</v>
      </c>
      <c r="B177" s="3" t="s">
        <v>155</v>
      </c>
    </row>
    <row r="178" spans="1:6" x14ac:dyDescent="0.25">
      <c r="A178" s="48" t="s">
        <v>229</v>
      </c>
      <c r="B178" s="3" t="s">
        <v>155</v>
      </c>
    </row>
    <row r="180" spans="1:6" ht="69.95" customHeight="1" x14ac:dyDescent="0.25">
      <c r="A180" s="120" t="s">
        <v>230</v>
      </c>
      <c r="B180" s="120" t="s">
        <v>231</v>
      </c>
      <c r="C180" s="120" t="s">
        <v>3</v>
      </c>
      <c r="D180" s="120" t="s">
        <v>4</v>
      </c>
      <c r="E180" s="120" t="s">
        <v>3</v>
      </c>
      <c r="F180" s="120" t="s">
        <v>4</v>
      </c>
    </row>
    <row r="181" spans="1:6" ht="69.95" customHeight="1" x14ac:dyDescent="0.25">
      <c r="A181" s="120" t="s">
        <v>2159</v>
      </c>
      <c r="B181" s="120"/>
      <c r="C181" s="120" t="s">
        <v>75</v>
      </c>
      <c r="D181" s="120"/>
      <c r="E181" s="120" t="s">
        <v>76</v>
      </c>
      <c r="F181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148"/>
  <sheetViews>
    <sheetView showGridLines="0" workbookViewId="0">
      <pane ySplit="6" topLeftCell="A121" activePane="bottomLeft" state="frozen"/>
      <selection activeCell="B70" sqref="B70"/>
      <selection pane="bottomLeft" activeCell="A141" sqref="A141"/>
    </sheetView>
  </sheetViews>
  <sheetFormatPr defaultRowHeight="15" x14ac:dyDescent="0.25"/>
  <cols>
    <col min="1" max="1" width="63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2176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39.950000000000003" customHeight="1" x14ac:dyDescent="0.25">
      <c r="A4" s="124" t="s">
        <v>2177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156</v>
      </c>
      <c r="B11" s="31"/>
      <c r="C11" s="31"/>
      <c r="D11" s="14"/>
      <c r="E11" s="15"/>
      <c r="F11" s="16"/>
      <c r="G11" s="16"/>
    </row>
    <row r="12" spans="1:8" x14ac:dyDescent="0.25">
      <c r="A12" s="17" t="s">
        <v>157</v>
      </c>
      <c r="B12" s="31"/>
      <c r="C12" s="31"/>
      <c r="D12" s="14"/>
      <c r="E12" s="15"/>
      <c r="F12" s="16"/>
      <c r="G12" s="16"/>
    </row>
    <row r="13" spans="1:8" x14ac:dyDescent="0.25">
      <c r="A13" s="13" t="s">
        <v>2178</v>
      </c>
      <c r="B13" s="31" t="s">
        <v>2179</v>
      </c>
      <c r="C13" s="31" t="s">
        <v>163</v>
      </c>
      <c r="D13" s="14">
        <v>184500000</v>
      </c>
      <c r="E13" s="15">
        <v>183441.15</v>
      </c>
      <c r="F13" s="16">
        <v>7.4099999999999999E-2</v>
      </c>
      <c r="G13" s="16">
        <v>7.5604000000000005E-2</v>
      </c>
    </row>
    <row r="14" spans="1:8" x14ac:dyDescent="0.25">
      <c r="A14" s="13" t="s">
        <v>2180</v>
      </c>
      <c r="B14" s="31" t="s">
        <v>2181</v>
      </c>
      <c r="C14" s="31" t="s">
        <v>163</v>
      </c>
      <c r="D14" s="14">
        <v>127500000</v>
      </c>
      <c r="E14" s="15">
        <v>128926.98</v>
      </c>
      <c r="F14" s="16">
        <v>5.21E-2</v>
      </c>
      <c r="G14" s="16">
        <v>7.5550000000000006E-2</v>
      </c>
    </row>
    <row r="15" spans="1:8" x14ac:dyDescent="0.25">
      <c r="A15" s="13" t="s">
        <v>2182</v>
      </c>
      <c r="B15" s="31" t="s">
        <v>2183</v>
      </c>
      <c r="C15" s="31" t="s">
        <v>163</v>
      </c>
      <c r="D15" s="14">
        <v>117500000</v>
      </c>
      <c r="E15" s="15">
        <v>118716.6</v>
      </c>
      <c r="F15" s="16">
        <v>4.7899999999999998E-2</v>
      </c>
      <c r="G15" s="16">
        <v>7.5499999999999998E-2</v>
      </c>
    </row>
    <row r="16" spans="1:8" x14ac:dyDescent="0.25">
      <c r="A16" s="13" t="s">
        <v>2184</v>
      </c>
      <c r="B16" s="31" t="s">
        <v>2185</v>
      </c>
      <c r="C16" s="31" t="s">
        <v>160</v>
      </c>
      <c r="D16" s="14">
        <v>105000000</v>
      </c>
      <c r="E16" s="15">
        <v>105243.6</v>
      </c>
      <c r="F16" s="16">
        <v>4.2500000000000003E-2</v>
      </c>
      <c r="G16" s="16">
        <v>7.5462000000000001E-2</v>
      </c>
    </row>
    <row r="17" spans="1:7" x14ac:dyDescent="0.25">
      <c r="A17" s="13" t="s">
        <v>2186</v>
      </c>
      <c r="B17" s="31" t="s">
        <v>2187</v>
      </c>
      <c r="C17" s="31" t="s">
        <v>163</v>
      </c>
      <c r="D17" s="14">
        <v>97500000</v>
      </c>
      <c r="E17" s="15">
        <v>96151.19</v>
      </c>
      <c r="F17" s="16">
        <v>3.8800000000000001E-2</v>
      </c>
      <c r="G17" s="16">
        <v>7.4399999999999994E-2</v>
      </c>
    </row>
    <row r="18" spans="1:7" x14ac:dyDescent="0.25">
      <c r="A18" s="13" t="s">
        <v>2188</v>
      </c>
      <c r="B18" s="31" t="s">
        <v>2189</v>
      </c>
      <c r="C18" s="31" t="s">
        <v>163</v>
      </c>
      <c r="D18" s="14">
        <v>94237000</v>
      </c>
      <c r="E18" s="15">
        <v>93834.51</v>
      </c>
      <c r="F18" s="16">
        <v>3.7900000000000003E-2</v>
      </c>
      <c r="G18" s="16">
        <v>7.3450000000000001E-2</v>
      </c>
    </row>
    <row r="19" spans="1:7" x14ac:dyDescent="0.25">
      <c r="A19" s="13" t="s">
        <v>2190</v>
      </c>
      <c r="B19" s="31" t="s">
        <v>2191</v>
      </c>
      <c r="C19" s="31" t="s">
        <v>163</v>
      </c>
      <c r="D19" s="14">
        <v>90000000</v>
      </c>
      <c r="E19" s="15">
        <v>89566.38</v>
      </c>
      <c r="F19" s="16">
        <v>3.6200000000000003E-2</v>
      </c>
      <c r="G19" s="16">
        <v>7.5499999999999998E-2</v>
      </c>
    </row>
    <row r="20" spans="1:7" x14ac:dyDescent="0.25">
      <c r="A20" s="13" t="s">
        <v>2192</v>
      </c>
      <c r="B20" s="31" t="s">
        <v>2193</v>
      </c>
      <c r="C20" s="31" t="s">
        <v>160</v>
      </c>
      <c r="D20" s="14">
        <v>85500000</v>
      </c>
      <c r="E20" s="15">
        <v>85093.19</v>
      </c>
      <c r="F20" s="16">
        <v>3.44E-2</v>
      </c>
      <c r="G20" s="16">
        <v>7.4756000000000003E-2</v>
      </c>
    </row>
    <row r="21" spans="1:7" x14ac:dyDescent="0.25">
      <c r="A21" s="13" t="s">
        <v>2194</v>
      </c>
      <c r="B21" s="31" t="s">
        <v>2195</v>
      </c>
      <c r="C21" s="31" t="s">
        <v>163</v>
      </c>
      <c r="D21" s="14">
        <v>81000000</v>
      </c>
      <c r="E21" s="15">
        <v>81164.27</v>
      </c>
      <c r="F21" s="16">
        <v>3.2800000000000003E-2</v>
      </c>
      <c r="G21" s="16">
        <v>7.4848999999999999E-2</v>
      </c>
    </row>
    <row r="22" spans="1:7" x14ac:dyDescent="0.25">
      <c r="A22" s="13" t="s">
        <v>2196</v>
      </c>
      <c r="B22" s="31" t="s">
        <v>2197</v>
      </c>
      <c r="C22" s="31" t="s">
        <v>163</v>
      </c>
      <c r="D22" s="14">
        <v>75200000</v>
      </c>
      <c r="E22" s="15">
        <v>75859.5</v>
      </c>
      <c r="F22" s="16">
        <v>3.0599999999999999E-2</v>
      </c>
      <c r="G22" s="16">
        <v>7.3800000000000004E-2</v>
      </c>
    </row>
    <row r="23" spans="1:7" x14ac:dyDescent="0.25">
      <c r="A23" s="13" t="s">
        <v>2198</v>
      </c>
      <c r="B23" s="31" t="s">
        <v>2199</v>
      </c>
      <c r="C23" s="31" t="s">
        <v>163</v>
      </c>
      <c r="D23" s="14">
        <v>73000000</v>
      </c>
      <c r="E23" s="15">
        <v>73089.94</v>
      </c>
      <c r="F23" s="16">
        <v>2.9499999999999998E-2</v>
      </c>
      <c r="G23" s="16">
        <v>7.4899999999999994E-2</v>
      </c>
    </row>
    <row r="24" spans="1:7" x14ac:dyDescent="0.25">
      <c r="A24" s="13" t="s">
        <v>2200</v>
      </c>
      <c r="B24" s="31" t="s">
        <v>2201</v>
      </c>
      <c r="C24" s="31" t="s">
        <v>163</v>
      </c>
      <c r="D24" s="14">
        <v>72500000</v>
      </c>
      <c r="E24" s="15">
        <v>72471.44</v>
      </c>
      <c r="F24" s="16">
        <v>2.93E-2</v>
      </c>
      <c r="G24" s="16">
        <v>7.3149000000000006E-2</v>
      </c>
    </row>
    <row r="25" spans="1:7" x14ac:dyDescent="0.25">
      <c r="A25" s="13" t="s">
        <v>2202</v>
      </c>
      <c r="B25" s="31" t="s">
        <v>2203</v>
      </c>
      <c r="C25" s="31" t="s">
        <v>163</v>
      </c>
      <c r="D25" s="14">
        <v>61500000</v>
      </c>
      <c r="E25" s="15">
        <v>61009.17</v>
      </c>
      <c r="F25" s="16">
        <v>2.46E-2</v>
      </c>
      <c r="G25" s="16">
        <v>7.6350000000000001E-2</v>
      </c>
    </row>
    <row r="26" spans="1:7" x14ac:dyDescent="0.25">
      <c r="A26" s="13" t="s">
        <v>2204</v>
      </c>
      <c r="B26" s="31" t="s">
        <v>2205</v>
      </c>
      <c r="C26" s="31" t="s">
        <v>163</v>
      </c>
      <c r="D26" s="14">
        <v>61000000</v>
      </c>
      <c r="E26" s="15">
        <v>60176.87</v>
      </c>
      <c r="F26" s="16">
        <v>2.4299999999999999E-2</v>
      </c>
      <c r="G26" s="16">
        <v>7.4848999999999999E-2</v>
      </c>
    </row>
    <row r="27" spans="1:7" x14ac:dyDescent="0.25">
      <c r="A27" s="13" t="s">
        <v>2206</v>
      </c>
      <c r="B27" s="31" t="s">
        <v>2207</v>
      </c>
      <c r="C27" s="31" t="s">
        <v>2208</v>
      </c>
      <c r="D27" s="14">
        <v>56000000</v>
      </c>
      <c r="E27" s="15">
        <v>56159.77</v>
      </c>
      <c r="F27" s="16">
        <v>2.2700000000000001E-2</v>
      </c>
      <c r="G27" s="16">
        <v>7.2950000000000001E-2</v>
      </c>
    </row>
    <row r="28" spans="1:7" x14ac:dyDescent="0.25">
      <c r="A28" s="13" t="s">
        <v>2209</v>
      </c>
      <c r="B28" s="31" t="s">
        <v>2210</v>
      </c>
      <c r="C28" s="31" t="s">
        <v>163</v>
      </c>
      <c r="D28" s="14">
        <v>53700000</v>
      </c>
      <c r="E28" s="15">
        <v>53591.47</v>
      </c>
      <c r="F28" s="16">
        <v>2.1600000000000001E-2</v>
      </c>
      <c r="G28" s="16">
        <v>7.5550000000000006E-2</v>
      </c>
    </row>
    <row r="29" spans="1:7" x14ac:dyDescent="0.25">
      <c r="A29" s="13" t="s">
        <v>1609</v>
      </c>
      <c r="B29" s="31" t="s">
        <v>1610</v>
      </c>
      <c r="C29" s="31" t="s">
        <v>163</v>
      </c>
      <c r="D29" s="14">
        <v>45000000</v>
      </c>
      <c r="E29" s="15">
        <v>44918.82</v>
      </c>
      <c r="F29" s="16">
        <v>1.8100000000000002E-2</v>
      </c>
      <c r="G29" s="16">
        <v>7.5399999999999995E-2</v>
      </c>
    </row>
    <row r="30" spans="1:7" x14ac:dyDescent="0.25">
      <c r="A30" s="13" t="s">
        <v>2211</v>
      </c>
      <c r="B30" s="31" t="s">
        <v>2212</v>
      </c>
      <c r="C30" s="31" t="s">
        <v>163</v>
      </c>
      <c r="D30" s="14">
        <v>43200000</v>
      </c>
      <c r="E30" s="15">
        <v>43310.38</v>
      </c>
      <c r="F30" s="16">
        <v>1.7500000000000002E-2</v>
      </c>
      <c r="G30" s="16">
        <v>7.3800000000000004E-2</v>
      </c>
    </row>
    <row r="31" spans="1:7" x14ac:dyDescent="0.25">
      <c r="A31" s="13" t="s">
        <v>2213</v>
      </c>
      <c r="B31" s="31" t="s">
        <v>2214</v>
      </c>
      <c r="C31" s="31" t="s">
        <v>163</v>
      </c>
      <c r="D31" s="14">
        <v>38500000</v>
      </c>
      <c r="E31" s="15">
        <v>38627.089999999997</v>
      </c>
      <c r="F31" s="16">
        <v>1.5599999999999999E-2</v>
      </c>
      <c r="G31" s="16">
        <v>7.6350000000000001E-2</v>
      </c>
    </row>
    <row r="32" spans="1:7" x14ac:dyDescent="0.25">
      <c r="A32" s="13" t="s">
        <v>2215</v>
      </c>
      <c r="B32" s="31" t="s">
        <v>2216</v>
      </c>
      <c r="C32" s="31" t="s">
        <v>163</v>
      </c>
      <c r="D32" s="14">
        <v>37500000</v>
      </c>
      <c r="E32" s="15">
        <v>37351.39</v>
      </c>
      <c r="F32" s="16">
        <v>1.5100000000000001E-2</v>
      </c>
      <c r="G32" s="16">
        <v>7.4950000000000003E-2</v>
      </c>
    </row>
    <row r="33" spans="1:7" x14ac:dyDescent="0.25">
      <c r="A33" s="13" t="s">
        <v>2217</v>
      </c>
      <c r="B33" s="31" t="s">
        <v>2218</v>
      </c>
      <c r="C33" s="31" t="s">
        <v>163</v>
      </c>
      <c r="D33" s="14">
        <v>37000000</v>
      </c>
      <c r="E33" s="15">
        <v>37018.83</v>
      </c>
      <c r="F33" s="16">
        <v>1.4999999999999999E-2</v>
      </c>
      <c r="G33" s="16">
        <v>7.5149999999999995E-2</v>
      </c>
    </row>
    <row r="34" spans="1:7" x14ac:dyDescent="0.25">
      <c r="A34" s="13" t="s">
        <v>2219</v>
      </c>
      <c r="B34" s="31" t="s">
        <v>2220</v>
      </c>
      <c r="C34" s="31" t="s">
        <v>163</v>
      </c>
      <c r="D34" s="14">
        <v>36000000</v>
      </c>
      <c r="E34" s="15">
        <v>35881.160000000003</v>
      </c>
      <c r="F34" s="16">
        <v>1.4500000000000001E-2</v>
      </c>
      <c r="G34" s="16">
        <v>7.5600000000000001E-2</v>
      </c>
    </row>
    <row r="35" spans="1:7" x14ac:dyDescent="0.25">
      <c r="A35" s="13" t="s">
        <v>2221</v>
      </c>
      <c r="B35" s="31" t="s">
        <v>2222</v>
      </c>
      <c r="C35" s="31" t="s">
        <v>160</v>
      </c>
      <c r="D35" s="14">
        <v>35500000</v>
      </c>
      <c r="E35" s="15">
        <v>35402.69</v>
      </c>
      <c r="F35" s="16">
        <v>1.43E-2</v>
      </c>
      <c r="G35" s="16">
        <v>7.6510999999999996E-2</v>
      </c>
    </row>
    <row r="36" spans="1:7" x14ac:dyDescent="0.25">
      <c r="A36" s="13" t="s">
        <v>2223</v>
      </c>
      <c r="B36" s="31" t="s">
        <v>2224</v>
      </c>
      <c r="C36" s="31" t="s">
        <v>163</v>
      </c>
      <c r="D36" s="14">
        <v>34000000</v>
      </c>
      <c r="E36" s="15">
        <v>33978.14</v>
      </c>
      <c r="F36" s="16">
        <v>1.37E-2</v>
      </c>
      <c r="G36" s="16">
        <v>7.5149999999999995E-2</v>
      </c>
    </row>
    <row r="37" spans="1:7" x14ac:dyDescent="0.25">
      <c r="A37" s="13" t="s">
        <v>2225</v>
      </c>
      <c r="B37" s="31" t="s">
        <v>2226</v>
      </c>
      <c r="C37" s="31" t="s">
        <v>170</v>
      </c>
      <c r="D37" s="14">
        <v>27000000</v>
      </c>
      <c r="E37" s="15">
        <v>27586.87</v>
      </c>
      <c r="F37" s="16">
        <v>1.11E-2</v>
      </c>
      <c r="G37" s="16">
        <v>7.4235999999999996E-2</v>
      </c>
    </row>
    <row r="38" spans="1:7" x14ac:dyDescent="0.25">
      <c r="A38" s="13" t="s">
        <v>2227</v>
      </c>
      <c r="B38" s="31" t="s">
        <v>2228</v>
      </c>
      <c r="C38" s="31" t="s">
        <v>163</v>
      </c>
      <c r="D38" s="14">
        <v>25000000</v>
      </c>
      <c r="E38" s="15">
        <v>25219.83</v>
      </c>
      <c r="F38" s="16">
        <v>1.0200000000000001E-2</v>
      </c>
      <c r="G38" s="16">
        <v>7.5499999999999998E-2</v>
      </c>
    </row>
    <row r="39" spans="1:7" x14ac:dyDescent="0.25">
      <c r="A39" s="13" t="s">
        <v>2229</v>
      </c>
      <c r="B39" s="31" t="s">
        <v>2230</v>
      </c>
      <c r="C39" s="31" t="s">
        <v>163</v>
      </c>
      <c r="D39" s="14">
        <v>25000000</v>
      </c>
      <c r="E39" s="15">
        <v>25081.279999999999</v>
      </c>
      <c r="F39" s="16">
        <v>1.01E-2</v>
      </c>
      <c r="G39" s="16">
        <v>7.5499999999999998E-2</v>
      </c>
    </row>
    <row r="40" spans="1:7" x14ac:dyDescent="0.25">
      <c r="A40" s="13" t="s">
        <v>2231</v>
      </c>
      <c r="B40" s="31" t="s">
        <v>2232</v>
      </c>
      <c r="C40" s="31" t="s">
        <v>163</v>
      </c>
      <c r="D40" s="14">
        <v>24500000</v>
      </c>
      <c r="E40" s="15">
        <v>24499.14</v>
      </c>
      <c r="F40" s="16">
        <v>9.9000000000000008E-3</v>
      </c>
      <c r="G40" s="16">
        <v>7.5149999999999995E-2</v>
      </c>
    </row>
    <row r="41" spans="1:7" x14ac:dyDescent="0.25">
      <c r="A41" s="13" t="s">
        <v>2233</v>
      </c>
      <c r="B41" s="31" t="s">
        <v>2234</v>
      </c>
      <c r="C41" s="31" t="s">
        <v>163</v>
      </c>
      <c r="D41" s="14">
        <v>20500000</v>
      </c>
      <c r="E41" s="15">
        <v>20415.64</v>
      </c>
      <c r="F41" s="16">
        <v>8.2000000000000007E-3</v>
      </c>
      <c r="G41" s="16">
        <v>7.3649999999999993E-2</v>
      </c>
    </row>
    <row r="42" spans="1:7" x14ac:dyDescent="0.25">
      <c r="A42" s="13" t="s">
        <v>2235</v>
      </c>
      <c r="B42" s="31" t="s">
        <v>2236</v>
      </c>
      <c r="C42" s="31" t="s">
        <v>163</v>
      </c>
      <c r="D42" s="14">
        <v>20000000</v>
      </c>
      <c r="E42" s="15">
        <v>19819.98</v>
      </c>
      <c r="F42" s="16">
        <v>8.0000000000000002E-3</v>
      </c>
      <c r="G42" s="16">
        <v>7.4099999999999999E-2</v>
      </c>
    </row>
    <row r="43" spans="1:7" x14ac:dyDescent="0.25">
      <c r="A43" s="13" t="s">
        <v>2237</v>
      </c>
      <c r="B43" s="31" t="s">
        <v>2238</v>
      </c>
      <c r="C43" s="31" t="s">
        <v>163</v>
      </c>
      <c r="D43" s="14">
        <v>19000000</v>
      </c>
      <c r="E43" s="15">
        <v>19649.72</v>
      </c>
      <c r="F43" s="16">
        <v>7.9000000000000008E-3</v>
      </c>
      <c r="G43" s="16">
        <v>7.5450000000000003E-2</v>
      </c>
    </row>
    <row r="44" spans="1:7" x14ac:dyDescent="0.25">
      <c r="A44" s="13" t="s">
        <v>2239</v>
      </c>
      <c r="B44" s="31" t="s">
        <v>2240</v>
      </c>
      <c r="C44" s="31" t="s">
        <v>163</v>
      </c>
      <c r="D44" s="14">
        <v>17500000</v>
      </c>
      <c r="E44" s="15">
        <v>17961.14</v>
      </c>
      <c r="F44" s="16">
        <v>7.3000000000000001E-3</v>
      </c>
      <c r="G44" s="16">
        <v>7.3749999999999996E-2</v>
      </c>
    </row>
    <row r="45" spans="1:7" x14ac:dyDescent="0.25">
      <c r="A45" s="13" t="s">
        <v>2241</v>
      </c>
      <c r="B45" s="31" t="s">
        <v>2242</v>
      </c>
      <c r="C45" s="31" t="s">
        <v>2243</v>
      </c>
      <c r="D45" s="14">
        <v>17500000</v>
      </c>
      <c r="E45" s="15">
        <v>17580.330000000002</v>
      </c>
      <c r="F45" s="16">
        <v>7.1000000000000004E-3</v>
      </c>
      <c r="G45" s="16">
        <v>7.4749999999999997E-2</v>
      </c>
    </row>
    <row r="46" spans="1:7" x14ac:dyDescent="0.25">
      <c r="A46" s="13" t="s">
        <v>2244</v>
      </c>
      <c r="B46" s="31" t="s">
        <v>2245</v>
      </c>
      <c r="C46" s="31" t="s">
        <v>163</v>
      </c>
      <c r="D46" s="14">
        <v>16500000</v>
      </c>
      <c r="E46" s="15">
        <v>16837.05</v>
      </c>
      <c r="F46" s="16">
        <v>6.7999999999999996E-3</v>
      </c>
      <c r="G46" s="16">
        <v>7.5450000000000003E-2</v>
      </c>
    </row>
    <row r="47" spans="1:7" x14ac:dyDescent="0.25">
      <c r="A47" s="13" t="s">
        <v>2246</v>
      </c>
      <c r="B47" s="31" t="s">
        <v>2247</v>
      </c>
      <c r="C47" s="31" t="s">
        <v>163</v>
      </c>
      <c r="D47" s="14">
        <v>15000000</v>
      </c>
      <c r="E47" s="15">
        <v>15019.61</v>
      </c>
      <c r="F47" s="16">
        <v>6.1000000000000004E-3</v>
      </c>
      <c r="G47" s="16">
        <v>7.2950000000000001E-2</v>
      </c>
    </row>
    <row r="48" spans="1:7" x14ac:dyDescent="0.25">
      <c r="A48" s="13" t="s">
        <v>2248</v>
      </c>
      <c r="B48" s="31" t="s">
        <v>2249</v>
      </c>
      <c r="C48" s="31" t="s">
        <v>160</v>
      </c>
      <c r="D48" s="14">
        <v>15000000</v>
      </c>
      <c r="E48" s="15">
        <v>14795.94</v>
      </c>
      <c r="F48" s="16">
        <v>6.0000000000000001E-3</v>
      </c>
      <c r="G48" s="16">
        <v>7.6498999999999998E-2</v>
      </c>
    </row>
    <row r="49" spans="1:7" x14ac:dyDescent="0.25">
      <c r="A49" s="13" t="s">
        <v>2250</v>
      </c>
      <c r="B49" s="31" t="s">
        <v>2251</v>
      </c>
      <c r="C49" s="31" t="s">
        <v>163</v>
      </c>
      <c r="D49" s="14">
        <v>14000000</v>
      </c>
      <c r="E49" s="15">
        <v>14395.39</v>
      </c>
      <c r="F49" s="16">
        <v>5.7999999999999996E-3</v>
      </c>
      <c r="G49" s="16">
        <v>7.5536000000000006E-2</v>
      </c>
    </row>
    <row r="50" spans="1:7" x14ac:dyDescent="0.25">
      <c r="A50" s="13" t="s">
        <v>2252</v>
      </c>
      <c r="B50" s="31" t="s">
        <v>2253</v>
      </c>
      <c r="C50" s="31" t="s">
        <v>163</v>
      </c>
      <c r="D50" s="14">
        <v>12500000</v>
      </c>
      <c r="E50" s="15">
        <v>12643.6</v>
      </c>
      <c r="F50" s="16">
        <v>5.1000000000000004E-3</v>
      </c>
      <c r="G50" s="16">
        <v>7.5499999999999998E-2</v>
      </c>
    </row>
    <row r="51" spans="1:7" x14ac:dyDescent="0.25">
      <c r="A51" s="13" t="s">
        <v>2254</v>
      </c>
      <c r="B51" s="31" t="s">
        <v>2255</v>
      </c>
      <c r="C51" s="31" t="s">
        <v>163</v>
      </c>
      <c r="D51" s="14">
        <v>12500000</v>
      </c>
      <c r="E51" s="15">
        <v>12475.41</v>
      </c>
      <c r="F51" s="16">
        <v>5.0000000000000001E-3</v>
      </c>
      <c r="G51" s="16">
        <v>7.5399999999999995E-2</v>
      </c>
    </row>
    <row r="52" spans="1:7" x14ac:dyDescent="0.25">
      <c r="A52" s="13" t="s">
        <v>2256</v>
      </c>
      <c r="B52" s="31" t="s">
        <v>2257</v>
      </c>
      <c r="C52" s="31" t="s">
        <v>163</v>
      </c>
      <c r="D52" s="14">
        <v>11950000</v>
      </c>
      <c r="E52" s="15">
        <v>12265.78</v>
      </c>
      <c r="F52" s="16">
        <v>5.0000000000000001E-3</v>
      </c>
      <c r="G52" s="16">
        <v>7.3312000000000002E-2</v>
      </c>
    </row>
    <row r="53" spans="1:7" x14ac:dyDescent="0.25">
      <c r="A53" s="13" t="s">
        <v>2258</v>
      </c>
      <c r="B53" s="31" t="s">
        <v>2259</v>
      </c>
      <c r="C53" s="31" t="s">
        <v>160</v>
      </c>
      <c r="D53" s="14">
        <v>11500000</v>
      </c>
      <c r="E53" s="15">
        <v>11691.35</v>
      </c>
      <c r="F53" s="16">
        <v>4.7000000000000002E-3</v>
      </c>
      <c r="G53" s="16">
        <v>7.4649999999999994E-2</v>
      </c>
    </row>
    <row r="54" spans="1:7" x14ac:dyDescent="0.25">
      <c r="A54" s="13" t="s">
        <v>2260</v>
      </c>
      <c r="B54" s="31" t="s">
        <v>2261</v>
      </c>
      <c r="C54" s="31" t="s">
        <v>163</v>
      </c>
      <c r="D54" s="14">
        <v>10500000</v>
      </c>
      <c r="E54" s="15">
        <v>10526.64</v>
      </c>
      <c r="F54" s="16">
        <v>4.3E-3</v>
      </c>
      <c r="G54" s="16">
        <v>7.3849999999999999E-2</v>
      </c>
    </row>
    <row r="55" spans="1:7" x14ac:dyDescent="0.25">
      <c r="A55" s="13" t="s">
        <v>2262</v>
      </c>
      <c r="B55" s="31" t="s">
        <v>2263</v>
      </c>
      <c r="C55" s="31" t="s">
        <v>163</v>
      </c>
      <c r="D55" s="14">
        <v>10300000</v>
      </c>
      <c r="E55" s="15">
        <v>10425.6</v>
      </c>
      <c r="F55" s="16">
        <v>4.1999999999999997E-3</v>
      </c>
      <c r="G55" s="16">
        <v>7.5550000000000006E-2</v>
      </c>
    </row>
    <row r="56" spans="1:7" x14ac:dyDescent="0.25">
      <c r="A56" s="13" t="s">
        <v>2264</v>
      </c>
      <c r="B56" s="31" t="s">
        <v>2265</v>
      </c>
      <c r="C56" s="31" t="s">
        <v>163</v>
      </c>
      <c r="D56" s="14">
        <v>10000000</v>
      </c>
      <c r="E56" s="15">
        <v>10187.92</v>
      </c>
      <c r="F56" s="16">
        <v>4.1000000000000003E-3</v>
      </c>
      <c r="G56" s="16">
        <v>7.4999999999999997E-2</v>
      </c>
    </row>
    <row r="57" spans="1:7" x14ac:dyDescent="0.25">
      <c r="A57" s="13" t="s">
        <v>2266</v>
      </c>
      <c r="B57" s="31" t="s">
        <v>2267</v>
      </c>
      <c r="C57" s="31" t="s">
        <v>163</v>
      </c>
      <c r="D57" s="14">
        <v>7500000</v>
      </c>
      <c r="E57" s="15">
        <v>7675.14</v>
      </c>
      <c r="F57" s="16">
        <v>3.0999999999999999E-3</v>
      </c>
      <c r="G57" s="16">
        <v>7.3700000000000002E-2</v>
      </c>
    </row>
    <row r="58" spans="1:7" x14ac:dyDescent="0.25">
      <c r="A58" s="13" t="s">
        <v>2268</v>
      </c>
      <c r="B58" s="31" t="s">
        <v>2269</v>
      </c>
      <c r="C58" s="31" t="s">
        <v>163</v>
      </c>
      <c r="D58" s="14">
        <v>7500000</v>
      </c>
      <c r="E58" s="15">
        <v>7405.28</v>
      </c>
      <c r="F58" s="16">
        <v>3.0000000000000001E-3</v>
      </c>
      <c r="G58" s="16">
        <v>7.6498999999999998E-2</v>
      </c>
    </row>
    <row r="59" spans="1:7" x14ac:dyDescent="0.25">
      <c r="A59" s="13" t="s">
        <v>2270</v>
      </c>
      <c r="B59" s="31" t="s">
        <v>2271</v>
      </c>
      <c r="C59" s="31" t="s">
        <v>163</v>
      </c>
      <c r="D59" s="14">
        <v>7000000</v>
      </c>
      <c r="E59" s="15">
        <v>7159.16</v>
      </c>
      <c r="F59" s="16">
        <v>2.8999999999999998E-3</v>
      </c>
      <c r="G59" s="16">
        <v>7.3499999999999996E-2</v>
      </c>
    </row>
    <row r="60" spans="1:7" x14ac:dyDescent="0.25">
      <c r="A60" s="13" t="s">
        <v>2272</v>
      </c>
      <c r="B60" s="31" t="s">
        <v>2273</v>
      </c>
      <c r="C60" s="31" t="s">
        <v>163</v>
      </c>
      <c r="D60" s="14">
        <v>6500000</v>
      </c>
      <c r="E60" s="15">
        <v>6727.44</v>
      </c>
      <c r="F60" s="16">
        <v>2.7000000000000001E-3</v>
      </c>
      <c r="G60" s="16">
        <v>7.5450000000000003E-2</v>
      </c>
    </row>
    <row r="61" spans="1:7" x14ac:dyDescent="0.25">
      <c r="A61" s="13" t="s">
        <v>2274</v>
      </c>
      <c r="B61" s="31" t="s">
        <v>2275</v>
      </c>
      <c r="C61" s="31" t="s">
        <v>2208</v>
      </c>
      <c r="D61" s="14">
        <v>6500000</v>
      </c>
      <c r="E61" s="15">
        <v>6503.45</v>
      </c>
      <c r="F61" s="16">
        <v>2.5999999999999999E-3</v>
      </c>
      <c r="G61" s="16">
        <v>7.46E-2</v>
      </c>
    </row>
    <row r="62" spans="1:7" x14ac:dyDescent="0.25">
      <c r="A62" s="13" t="s">
        <v>2276</v>
      </c>
      <c r="B62" s="31" t="s">
        <v>2277</v>
      </c>
      <c r="C62" s="31" t="s">
        <v>163</v>
      </c>
      <c r="D62" s="14">
        <v>5500000</v>
      </c>
      <c r="E62" s="15">
        <v>5683.78</v>
      </c>
      <c r="F62" s="16">
        <v>2.3E-3</v>
      </c>
      <c r="G62" s="16">
        <v>7.5450000000000003E-2</v>
      </c>
    </row>
    <row r="63" spans="1:7" x14ac:dyDescent="0.25">
      <c r="A63" s="13" t="s">
        <v>2278</v>
      </c>
      <c r="B63" s="31" t="s">
        <v>2279</v>
      </c>
      <c r="C63" s="31" t="s">
        <v>163</v>
      </c>
      <c r="D63" s="14">
        <v>5500000</v>
      </c>
      <c r="E63" s="15">
        <v>5632.49</v>
      </c>
      <c r="F63" s="16">
        <v>2.3E-3</v>
      </c>
      <c r="G63" s="16">
        <v>7.3700000000000002E-2</v>
      </c>
    </row>
    <row r="64" spans="1:7" x14ac:dyDescent="0.25">
      <c r="A64" s="13" t="s">
        <v>2280</v>
      </c>
      <c r="B64" s="31" t="s">
        <v>2281</v>
      </c>
      <c r="C64" s="31" t="s">
        <v>163</v>
      </c>
      <c r="D64" s="14">
        <v>5500000</v>
      </c>
      <c r="E64" s="15">
        <v>5495.13</v>
      </c>
      <c r="F64" s="16">
        <v>2.2000000000000001E-3</v>
      </c>
      <c r="G64" s="16">
        <v>7.4050000000000005E-2</v>
      </c>
    </row>
    <row r="65" spans="1:7" x14ac:dyDescent="0.25">
      <c r="A65" s="13" t="s">
        <v>2282</v>
      </c>
      <c r="B65" s="31" t="s">
        <v>2283</v>
      </c>
      <c r="C65" s="31" t="s">
        <v>170</v>
      </c>
      <c r="D65" s="14">
        <v>5100000</v>
      </c>
      <c r="E65" s="15">
        <v>5029.72</v>
      </c>
      <c r="F65" s="16">
        <v>2E-3</v>
      </c>
      <c r="G65" s="16">
        <v>7.5450000000000003E-2</v>
      </c>
    </row>
    <row r="66" spans="1:7" x14ac:dyDescent="0.25">
      <c r="A66" s="13" t="s">
        <v>2284</v>
      </c>
      <c r="B66" s="31" t="s">
        <v>2285</v>
      </c>
      <c r="C66" s="31" t="s">
        <v>160</v>
      </c>
      <c r="D66" s="14">
        <v>5000000</v>
      </c>
      <c r="E66" s="15">
        <v>4863.25</v>
      </c>
      <c r="F66" s="16">
        <v>2E-3</v>
      </c>
      <c r="G66" s="16">
        <v>7.5499999999999998E-2</v>
      </c>
    </row>
    <row r="67" spans="1:7" x14ac:dyDescent="0.25">
      <c r="A67" s="13" t="s">
        <v>2286</v>
      </c>
      <c r="B67" s="31" t="s">
        <v>2287</v>
      </c>
      <c r="C67" s="31" t="s">
        <v>163</v>
      </c>
      <c r="D67" s="14">
        <v>4000000</v>
      </c>
      <c r="E67" s="15">
        <v>4110.68</v>
      </c>
      <c r="F67" s="16">
        <v>1.6999999999999999E-3</v>
      </c>
      <c r="G67" s="16">
        <v>7.3700000000000002E-2</v>
      </c>
    </row>
    <row r="68" spans="1:7" x14ac:dyDescent="0.25">
      <c r="A68" s="13" t="s">
        <v>2288</v>
      </c>
      <c r="B68" s="31" t="s">
        <v>2289</v>
      </c>
      <c r="C68" s="31" t="s">
        <v>160</v>
      </c>
      <c r="D68" s="14">
        <v>3800000</v>
      </c>
      <c r="E68" s="15">
        <v>3778.27</v>
      </c>
      <c r="F68" s="16">
        <v>1.5E-3</v>
      </c>
      <c r="G68" s="16">
        <v>7.5450000000000003E-2</v>
      </c>
    </row>
    <row r="69" spans="1:7" x14ac:dyDescent="0.25">
      <c r="A69" s="13" t="s">
        <v>2290</v>
      </c>
      <c r="B69" s="31" t="s">
        <v>2291</v>
      </c>
      <c r="C69" s="31" t="s">
        <v>163</v>
      </c>
      <c r="D69" s="14">
        <v>3500000</v>
      </c>
      <c r="E69" s="15">
        <v>3575.15</v>
      </c>
      <c r="F69" s="16">
        <v>1.4E-3</v>
      </c>
      <c r="G69" s="16">
        <v>7.4950000000000003E-2</v>
      </c>
    </row>
    <row r="70" spans="1:7" x14ac:dyDescent="0.25">
      <c r="A70" s="13" t="s">
        <v>2292</v>
      </c>
      <c r="B70" s="31" t="s">
        <v>2293</v>
      </c>
      <c r="C70" s="31" t="s">
        <v>163</v>
      </c>
      <c r="D70" s="14">
        <v>3500000</v>
      </c>
      <c r="E70" s="15">
        <v>3495.19</v>
      </c>
      <c r="F70" s="16">
        <v>1.4E-3</v>
      </c>
      <c r="G70" s="16">
        <v>7.3700000000000002E-2</v>
      </c>
    </row>
    <row r="71" spans="1:7" x14ac:dyDescent="0.25">
      <c r="A71" s="13" t="s">
        <v>2294</v>
      </c>
      <c r="B71" s="31" t="s">
        <v>2295</v>
      </c>
      <c r="C71" s="31" t="s">
        <v>163</v>
      </c>
      <c r="D71" s="14">
        <v>3000000</v>
      </c>
      <c r="E71" s="15">
        <v>3081.41</v>
      </c>
      <c r="F71" s="16">
        <v>1.1999999999999999E-3</v>
      </c>
      <c r="G71" s="16">
        <v>7.4756000000000003E-2</v>
      </c>
    </row>
    <row r="72" spans="1:7" x14ac:dyDescent="0.25">
      <c r="A72" s="13" t="s">
        <v>2296</v>
      </c>
      <c r="B72" s="31" t="s">
        <v>2297</v>
      </c>
      <c r="C72" s="31" t="s">
        <v>163</v>
      </c>
      <c r="D72" s="14">
        <v>3000000</v>
      </c>
      <c r="E72" s="15">
        <v>3065.16</v>
      </c>
      <c r="F72" s="16">
        <v>1.1999999999999999E-3</v>
      </c>
      <c r="G72" s="16">
        <v>7.4598999999999999E-2</v>
      </c>
    </row>
    <row r="73" spans="1:7" x14ac:dyDescent="0.25">
      <c r="A73" s="13" t="s">
        <v>2298</v>
      </c>
      <c r="B73" s="31" t="s">
        <v>2299</v>
      </c>
      <c r="C73" s="31" t="s">
        <v>163</v>
      </c>
      <c r="D73" s="14">
        <v>3000000</v>
      </c>
      <c r="E73" s="15">
        <v>3036.92</v>
      </c>
      <c r="F73" s="16">
        <v>1.1999999999999999E-3</v>
      </c>
      <c r="G73" s="16">
        <v>7.51E-2</v>
      </c>
    </row>
    <row r="74" spans="1:7" x14ac:dyDescent="0.25">
      <c r="A74" s="13" t="s">
        <v>2300</v>
      </c>
      <c r="B74" s="31" t="s">
        <v>2301</v>
      </c>
      <c r="C74" s="31" t="s">
        <v>163</v>
      </c>
      <c r="D74" s="14">
        <v>2500000</v>
      </c>
      <c r="E74" s="15">
        <v>2639.58</v>
      </c>
      <c r="F74" s="16">
        <v>1.1000000000000001E-3</v>
      </c>
      <c r="G74" s="16">
        <v>7.3700000000000002E-2</v>
      </c>
    </row>
    <row r="75" spans="1:7" x14ac:dyDescent="0.25">
      <c r="A75" s="13" t="s">
        <v>2302</v>
      </c>
      <c r="B75" s="31" t="s">
        <v>2303</v>
      </c>
      <c r="C75" s="31" t="s">
        <v>163</v>
      </c>
      <c r="D75" s="14">
        <v>2500000</v>
      </c>
      <c r="E75" s="15">
        <v>2567.15</v>
      </c>
      <c r="F75" s="16">
        <v>1E-3</v>
      </c>
      <c r="G75" s="16">
        <v>7.4758000000000005E-2</v>
      </c>
    </row>
    <row r="76" spans="1:7" x14ac:dyDescent="0.25">
      <c r="A76" s="13" t="s">
        <v>2304</v>
      </c>
      <c r="B76" s="31" t="s">
        <v>2305</v>
      </c>
      <c r="C76" s="31" t="s">
        <v>163</v>
      </c>
      <c r="D76" s="14">
        <v>2500000</v>
      </c>
      <c r="E76" s="15">
        <v>2491.31</v>
      </c>
      <c r="F76" s="16">
        <v>1E-3</v>
      </c>
      <c r="G76" s="16">
        <v>7.5499999999999998E-2</v>
      </c>
    </row>
    <row r="77" spans="1:7" x14ac:dyDescent="0.25">
      <c r="A77" s="13" t="s">
        <v>2306</v>
      </c>
      <c r="B77" s="31" t="s">
        <v>2307</v>
      </c>
      <c r="C77" s="31" t="s">
        <v>163</v>
      </c>
      <c r="D77" s="14">
        <v>1500000</v>
      </c>
      <c r="E77" s="15">
        <v>1533.32</v>
      </c>
      <c r="F77" s="16">
        <v>5.9999999999999995E-4</v>
      </c>
      <c r="G77" s="16">
        <v>7.4950000000000003E-2</v>
      </c>
    </row>
    <row r="78" spans="1:7" x14ac:dyDescent="0.25">
      <c r="A78" s="13" t="s">
        <v>2308</v>
      </c>
      <c r="B78" s="31" t="s">
        <v>2309</v>
      </c>
      <c r="C78" s="31" t="s">
        <v>2208</v>
      </c>
      <c r="D78" s="14">
        <v>1500000</v>
      </c>
      <c r="E78" s="15">
        <v>1495.27</v>
      </c>
      <c r="F78" s="16">
        <v>5.9999999999999995E-4</v>
      </c>
      <c r="G78" s="16">
        <v>7.5015999999999999E-2</v>
      </c>
    </row>
    <row r="79" spans="1:7" x14ac:dyDescent="0.25">
      <c r="A79" s="13" t="s">
        <v>2310</v>
      </c>
      <c r="B79" s="31" t="s">
        <v>2311</v>
      </c>
      <c r="C79" s="31" t="s">
        <v>163</v>
      </c>
      <c r="D79" s="14">
        <v>1000000</v>
      </c>
      <c r="E79" s="15">
        <v>1046.6500000000001</v>
      </c>
      <c r="F79" s="16">
        <v>4.0000000000000002E-4</v>
      </c>
      <c r="G79" s="16">
        <v>7.4414999999999995E-2</v>
      </c>
    </row>
    <row r="80" spans="1:7" x14ac:dyDescent="0.25">
      <c r="A80" s="13" t="s">
        <v>2312</v>
      </c>
      <c r="B80" s="31" t="s">
        <v>2313</v>
      </c>
      <c r="C80" s="31" t="s">
        <v>163</v>
      </c>
      <c r="D80" s="14">
        <v>1000000</v>
      </c>
      <c r="E80" s="15">
        <v>1043.73</v>
      </c>
      <c r="F80" s="16">
        <v>4.0000000000000002E-4</v>
      </c>
      <c r="G80" s="16">
        <v>7.4099999999999999E-2</v>
      </c>
    </row>
    <row r="81" spans="1:7" x14ac:dyDescent="0.25">
      <c r="A81" s="13" t="s">
        <v>2314</v>
      </c>
      <c r="B81" s="31" t="s">
        <v>2315</v>
      </c>
      <c r="C81" s="31" t="s">
        <v>163</v>
      </c>
      <c r="D81" s="14">
        <v>1000000</v>
      </c>
      <c r="E81" s="15">
        <v>1035.51</v>
      </c>
      <c r="F81" s="16">
        <v>4.0000000000000002E-4</v>
      </c>
      <c r="G81" s="16">
        <v>7.4050000000000005E-2</v>
      </c>
    </row>
    <row r="82" spans="1:7" x14ac:dyDescent="0.25">
      <c r="A82" s="13" t="s">
        <v>2316</v>
      </c>
      <c r="B82" s="31" t="s">
        <v>2317</v>
      </c>
      <c r="C82" s="31" t="s">
        <v>160</v>
      </c>
      <c r="D82" s="14">
        <v>1000000</v>
      </c>
      <c r="E82" s="15">
        <v>993.84</v>
      </c>
      <c r="F82" s="16">
        <v>4.0000000000000002E-4</v>
      </c>
      <c r="G82" s="16">
        <v>7.5398999999999994E-2</v>
      </c>
    </row>
    <row r="83" spans="1:7" x14ac:dyDescent="0.25">
      <c r="A83" s="13" t="s">
        <v>2318</v>
      </c>
      <c r="B83" s="31" t="s">
        <v>2319</v>
      </c>
      <c r="C83" s="31" t="s">
        <v>163</v>
      </c>
      <c r="D83" s="14">
        <v>500000</v>
      </c>
      <c r="E83" s="15">
        <v>515.69000000000005</v>
      </c>
      <c r="F83" s="16">
        <v>2.0000000000000001E-4</v>
      </c>
      <c r="G83" s="16">
        <v>7.4228000000000002E-2</v>
      </c>
    </row>
    <row r="84" spans="1:7" x14ac:dyDescent="0.25">
      <c r="A84" s="13" t="s">
        <v>2320</v>
      </c>
      <c r="B84" s="31" t="s">
        <v>2321</v>
      </c>
      <c r="C84" s="31" t="s">
        <v>163</v>
      </c>
      <c r="D84" s="14">
        <v>500000</v>
      </c>
      <c r="E84" s="15">
        <v>513.65</v>
      </c>
      <c r="F84" s="16">
        <v>2.0000000000000001E-4</v>
      </c>
      <c r="G84" s="16">
        <v>7.3300000000000004E-2</v>
      </c>
    </row>
    <row r="85" spans="1:7" x14ac:dyDescent="0.25">
      <c r="A85" s="13" t="s">
        <v>2322</v>
      </c>
      <c r="B85" s="31" t="s">
        <v>2323</v>
      </c>
      <c r="C85" s="31" t="s">
        <v>163</v>
      </c>
      <c r="D85" s="14">
        <v>500000</v>
      </c>
      <c r="E85" s="15">
        <v>510.01</v>
      </c>
      <c r="F85" s="16">
        <v>2.0000000000000001E-4</v>
      </c>
      <c r="G85" s="16">
        <v>7.3701000000000003E-2</v>
      </c>
    </row>
    <row r="86" spans="1:7" x14ac:dyDescent="0.25">
      <c r="A86" s="13" t="s">
        <v>2324</v>
      </c>
      <c r="B86" s="31" t="s">
        <v>2325</v>
      </c>
      <c r="C86" s="31" t="s">
        <v>2208</v>
      </c>
      <c r="D86" s="14">
        <v>500000</v>
      </c>
      <c r="E86" s="15">
        <v>505.67</v>
      </c>
      <c r="F86" s="16">
        <v>2.0000000000000001E-4</v>
      </c>
      <c r="G86" s="16">
        <v>7.3749999999999996E-2</v>
      </c>
    </row>
    <row r="87" spans="1:7" x14ac:dyDescent="0.25">
      <c r="A87" s="13" t="s">
        <v>2326</v>
      </c>
      <c r="B87" s="31" t="s">
        <v>2327</v>
      </c>
      <c r="C87" s="31" t="s">
        <v>163</v>
      </c>
      <c r="D87" s="14">
        <v>400000</v>
      </c>
      <c r="E87" s="15">
        <v>417.05</v>
      </c>
      <c r="F87" s="16">
        <v>2.0000000000000001E-4</v>
      </c>
      <c r="G87" s="16">
        <v>7.4099999999999999E-2</v>
      </c>
    </row>
    <row r="88" spans="1:7" x14ac:dyDescent="0.25">
      <c r="A88" s="17" t="s">
        <v>189</v>
      </c>
      <c r="B88" s="32"/>
      <c r="C88" s="32"/>
      <c r="D88" s="18"/>
      <c r="E88" s="19">
        <v>2183688.7999999998</v>
      </c>
      <c r="F88" s="20">
        <v>0.88160000000000005</v>
      </c>
      <c r="G88" s="21"/>
    </row>
    <row r="89" spans="1:7" x14ac:dyDescent="0.25">
      <c r="A89" s="13"/>
      <c r="B89" s="31"/>
      <c r="C89" s="31"/>
      <c r="D89" s="14"/>
      <c r="E89" s="15"/>
      <c r="F89" s="16"/>
      <c r="G89" s="16"/>
    </row>
    <row r="90" spans="1:7" x14ac:dyDescent="0.25">
      <c r="A90" s="17" t="s">
        <v>235</v>
      </c>
      <c r="B90" s="31"/>
      <c r="C90" s="31"/>
      <c r="D90" s="14"/>
      <c r="E90" s="15"/>
      <c r="F90" s="16"/>
      <c r="G90" s="16"/>
    </row>
    <row r="91" spans="1:7" x14ac:dyDescent="0.25">
      <c r="A91" s="13" t="s">
        <v>2328</v>
      </c>
      <c r="B91" s="31" t="s">
        <v>2329</v>
      </c>
      <c r="C91" s="31" t="s">
        <v>238</v>
      </c>
      <c r="D91" s="14">
        <v>140000000</v>
      </c>
      <c r="E91" s="15">
        <v>140582.82</v>
      </c>
      <c r="F91" s="16">
        <v>5.6800000000000003E-2</v>
      </c>
      <c r="G91" s="16">
        <v>6.7275000000000001E-2</v>
      </c>
    </row>
    <row r="92" spans="1:7" x14ac:dyDescent="0.25">
      <c r="A92" s="13" t="s">
        <v>1631</v>
      </c>
      <c r="B92" s="31" t="s">
        <v>1632</v>
      </c>
      <c r="C92" s="31" t="s">
        <v>238</v>
      </c>
      <c r="D92" s="14">
        <v>53500000</v>
      </c>
      <c r="E92" s="15">
        <v>54383.34</v>
      </c>
      <c r="F92" s="16">
        <v>2.1999999999999999E-2</v>
      </c>
      <c r="G92" s="16">
        <v>6.5976999999999994E-2</v>
      </c>
    </row>
    <row r="93" spans="1:7" x14ac:dyDescent="0.25">
      <c r="A93" s="13" t="s">
        <v>2330</v>
      </c>
      <c r="B93" s="31" t="s">
        <v>2331</v>
      </c>
      <c r="C93" s="31" t="s">
        <v>238</v>
      </c>
      <c r="D93" s="14">
        <v>16500000</v>
      </c>
      <c r="E93" s="15">
        <v>16731.89</v>
      </c>
      <c r="F93" s="16">
        <v>6.7999999999999996E-3</v>
      </c>
      <c r="G93" s="16">
        <v>6.6446000000000005E-2</v>
      </c>
    </row>
    <row r="94" spans="1:7" x14ac:dyDescent="0.25">
      <c r="A94" s="17" t="s">
        <v>189</v>
      </c>
      <c r="B94" s="32"/>
      <c r="C94" s="32"/>
      <c r="D94" s="18"/>
      <c r="E94" s="19">
        <v>211698.05</v>
      </c>
      <c r="F94" s="20">
        <v>8.5599999999999996E-2</v>
      </c>
      <c r="G94" s="21"/>
    </row>
    <row r="95" spans="1:7" x14ac:dyDescent="0.25">
      <c r="A95" s="13"/>
      <c r="B95" s="31"/>
      <c r="C95" s="31"/>
      <c r="D95" s="14"/>
      <c r="E95" s="15"/>
      <c r="F95" s="16"/>
      <c r="G95" s="16"/>
    </row>
    <row r="96" spans="1:7" x14ac:dyDescent="0.25">
      <c r="A96" s="17" t="s">
        <v>190</v>
      </c>
      <c r="B96" s="31"/>
      <c r="C96" s="31"/>
      <c r="D96" s="14"/>
      <c r="E96" s="15"/>
      <c r="F96" s="16"/>
      <c r="G96" s="16"/>
    </row>
    <row r="97" spans="1:7" x14ac:dyDescent="0.25">
      <c r="A97" s="17" t="s">
        <v>189</v>
      </c>
      <c r="B97" s="31"/>
      <c r="C97" s="31"/>
      <c r="D97" s="14"/>
      <c r="E97" s="22" t="s">
        <v>155</v>
      </c>
      <c r="F97" s="23" t="s">
        <v>155</v>
      </c>
      <c r="G97" s="16"/>
    </row>
    <row r="98" spans="1:7" x14ac:dyDescent="0.25">
      <c r="A98" s="13"/>
      <c r="B98" s="31"/>
      <c r="C98" s="31"/>
      <c r="D98" s="14"/>
      <c r="E98" s="15"/>
      <c r="F98" s="16"/>
      <c r="G98" s="16"/>
    </row>
    <row r="99" spans="1:7" x14ac:dyDescent="0.25">
      <c r="A99" s="17" t="s">
        <v>191</v>
      </c>
      <c r="B99" s="31"/>
      <c r="C99" s="31"/>
      <c r="D99" s="14"/>
      <c r="E99" s="15"/>
      <c r="F99" s="16"/>
      <c r="G99" s="16"/>
    </row>
    <row r="100" spans="1:7" x14ac:dyDescent="0.25">
      <c r="A100" s="17" t="s">
        <v>189</v>
      </c>
      <c r="B100" s="31"/>
      <c r="C100" s="31"/>
      <c r="D100" s="14"/>
      <c r="E100" s="22" t="s">
        <v>155</v>
      </c>
      <c r="F100" s="23" t="s">
        <v>155</v>
      </c>
      <c r="G100" s="16"/>
    </row>
    <row r="101" spans="1:7" x14ac:dyDescent="0.25">
      <c r="A101" s="13"/>
      <c r="B101" s="31"/>
      <c r="C101" s="31"/>
      <c r="D101" s="14"/>
      <c r="E101" s="15"/>
      <c r="F101" s="16"/>
      <c r="G101" s="16"/>
    </row>
    <row r="102" spans="1:7" x14ac:dyDescent="0.25">
      <c r="A102" s="24" t="s">
        <v>192</v>
      </c>
      <c r="B102" s="33"/>
      <c r="C102" s="33"/>
      <c r="D102" s="25"/>
      <c r="E102" s="19">
        <v>2395386.85</v>
      </c>
      <c r="F102" s="20">
        <v>0.96719999999999995</v>
      </c>
      <c r="G102" s="21"/>
    </row>
    <row r="103" spans="1:7" x14ac:dyDescent="0.25">
      <c r="A103" s="13"/>
      <c r="B103" s="31"/>
      <c r="C103" s="31"/>
      <c r="D103" s="14"/>
      <c r="E103" s="15"/>
      <c r="F103" s="16"/>
      <c r="G103" s="16"/>
    </row>
    <row r="104" spans="1:7" x14ac:dyDescent="0.25">
      <c r="A104" s="13"/>
      <c r="B104" s="31"/>
      <c r="C104" s="31"/>
      <c r="D104" s="14"/>
      <c r="E104" s="15"/>
      <c r="F104" s="16"/>
      <c r="G104" s="16"/>
    </row>
    <row r="105" spans="1:7" x14ac:dyDescent="0.25">
      <c r="A105" s="17" t="s">
        <v>193</v>
      </c>
      <c r="B105" s="31"/>
      <c r="C105" s="31"/>
      <c r="D105" s="14"/>
      <c r="E105" s="15"/>
      <c r="F105" s="16"/>
      <c r="G105" s="16"/>
    </row>
    <row r="106" spans="1:7" x14ac:dyDescent="0.25">
      <c r="A106" s="13" t="s">
        <v>194</v>
      </c>
      <c r="B106" s="31"/>
      <c r="C106" s="31"/>
      <c r="D106" s="14"/>
      <c r="E106" s="15">
        <v>11457.28</v>
      </c>
      <c r="F106" s="16">
        <v>4.5999999999999999E-3</v>
      </c>
      <c r="G106" s="16">
        <v>6.0694999999999999E-2</v>
      </c>
    </row>
    <row r="107" spans="1:7" x14ac:dyDescent="0.25">
      <c r="A107" s="17" t="s">
        <v>189</v>
      </c>
      <c r="B107" s="32"/>
      <c r="C107" s="32"/>
      <c r="D107" s="18"/>
      <c r="E107" s="19">
        <v>11457.28</v>
      </c>
      <c r="F107" s="20">
        <v>4.5999999999999999E-3</v>
      </c>
      <c r="G107" s="21"/>
    </row>
    <row r="108" spans="1:7" x14ac:dyDescent="0.25">
      <c r="A108" s="13"/>
      <c r="B108" s="31"/>
      <c r="C108" s="31"/>
      <c r="D108" s="14"/>
      <c r="E108" s="15"/>
      <c r="F108" s="16"/>
      <c r="G108" s="16"/>
    </row>
    <row r="109" spans="1:7" x14ac:dyDescent="0.25">
      <c r="A109" s="24" t="s">
        <v>192</v>
      </c>
      <c r="B109" s="33"/>
      <c r="C109" s="33"/>
      <c r="D109" s="25"/>
      <c r="E109" s="19">
        <v>11457.28</v>
      </c>
      <c r="F109" s="20">
        <v>4.5999999999999999E-3</v>
      </c>
      <c r="G109" s="21"/>
    </row>
    <row r="110" spans="1:7" x14ac:dyDescent="0.25">
      <c r="A110" s="13" t="s">
        <v>195</v>
      </c>
      <c r="B110" s="31"/>
      <c r="C110" s="31"/>
      <c r="D110" s="14"/>
      <c r="E110" s="15">
        <v>58895.771582399997</v>
      </c>
      <c r="F110" s="16">
        <v>2.3785000000000001E-2</v>
      </c>
      <c r="G110" s="16"/>
    </row>
    <row r="111" spans="1:7" x14ac:dyDescent="0.25">
      <c r="A111" s="13" t="s">
        <v>196</v>
      </c>
      <c r="B111" s="31"/>
      <c r="C111" s="31"/>
      <c r="D111" s="14"/>
      <c r="E111" s="15">
        <v>10338.468417599999</v>
      </c>
      <c r="F111" s="16">
        <v>4.4149999999999997E-3</v>
      </c>
      <c r="G111" s="16">
        <v>6.0694999999999999E-2</v>
      </c>
    </row>
    <row r="112" spans="1:7" x14ac:dyDescent="0.25">
      <c r="A112" s="26" t="s">
        <v>198</v>
      </c>
      <c r="B112" s="34"/>
      <c r="C112" s="34"/>
      <c r="D112" s="27"/>
      <c r="E112" s="28">
        <v>2476078.37</v>
      </c>
      <c r="F112" s="29">
        <v>1</v>
      </c>
      <c r="G112" s="29"/>
    </row>
    <row r="114" spans="1:2" x14ac:dyDescent="0.25">
      <c r="A114" s="1" t="s">
        <v>199</v>
      </c>
    </row>
    <row r="115" spans="1:2" x14ac:dyDescent="0.25">
      <c r="A115" s="1" t="s">
        <v>2332</v>
      </c>
    </row>
    <row r="116" spans="1:2" x14ac:dyDescent="0.25">
      <c r="A116" s="1"/>
    </row>
    <row r="117" spans="1:2" x14ac:dyDescent="0.25">
      <c r="A117" t="s">
        <v>202</v>
      </c>
    </row>
    <row r="118" spans="1:2" ht="29.1" customHeight="1" x14ac:dyDescent="0.25">
      <c r="A118" s="61" t="s">
        <v>203</v>
      </c>
      <c r="B118" s="65" t="s">
        <v>2333</v>
      </c>
    </row>
    <row r="119" spans="1:2" x14ac:dyDescent="0.25">
      <c r="A119" s="61" t="s">
        <v>205</v>
      </c>
      <c r="B119" s="61" t="s">
        <v>771</v>
      </c>
    </row>
    <row r="120" spans="1:2" x14ac:dyDescent="0.25">
      <c r="A120" s="61"/>
      <c r="B120" s="61"/>
    </row>
    <row r="121" spans="1:2" x14ac:dyDescent="0.25">
      <c r="A121" s="61" t="s">
        <v>207</v>
      </c>
      <c r="B121" s="62">
        <v>7.4100936693269652</v>
      </c>
    </row>
    <row r="122" spans="1:2" x14ac:dyDescent="0.25">
      <c r="A122" s="61"/>
      <c r="B122" s="61"/>
    </row>
    <row r="123" spans="1:2" x14ac:dyDescent="0.25">
      <c r="A123" s="61" t="s">
        <v>208</v>
      </c>
      <c r="B123" s="63">
        <v>3.2427999999999999</v>
      </c>
    </row>
    <row r="124" spans="1:2" x14ac:dyDescent="0.25">
      <c r="A124" s="61" t="s">
        <v>209</v>
      </c>
      <c r="B124" s="63">
        <v>3.6559214727350562</v>
      </c>
    </row>
    <row r="125" spans="1:2" x14ac:dyDescent="0.25">
      <c r="A125" s="61"/>
      <c r="B125" s="61"/>
    </row>
    <row r="126" spans="1:2" x14ac:dyDescent="0.25">
      <c r="A126" s="61" t="s">
        <v>210</v>
      </c>
      <c r="B126" s="64">
        <v>46112</v>
      </c>
    </row>
    <row r="129" spans="1:3" x14ac:dyDescent="0.25">
      <c r="A129" s="1" t="s">
        <v>211</v>
      </c>
    </row>
    <row r="130" spans="1:3" x14ac:dyDescent="0.25">
      <c r="A130" s="48" t="s">
        <v>212</v>
      </c>
      <c r="B130" s="3" t="s">
        <v>155</v>
      </c>
    </row>
    <row r="131" spans="1:3" x14ac:dyDescent="0.25">
      <c r="A131" t="s">
        <v>213</v>
      </c>
    </row>
    <row r="132" spans="1:3" x14ac:dyDescent="0.25">
      <c r="A132" t="s">
        <v>772</v>
      </c>
      <c r="B132" t="s">
        <v>215</v>
      </c>
      <c r="C132" t="s">
        <v>215</v>
      </c>
    </row>
    <row r="133" spans="1:3" x14ac:dyDescent="0.25">
      <c r="B133" s="49">
        <v>45930</v>
      </c>
      <c r="C133" s="49">
        <v>46112</v>
      </c>
    </row>
    <row r="134" spans="1:3" x14ac:dyDescent="0.25">
      <c r="A134" t="s">
        <v>773</v>
      </c>
      <c r="B134">
        <v>1538.2172</v>
      </c>
      <c r="C134">
        <v>1561.7876000000001</v>
      </c>
    </row>
    <row r="136" spans="1:3" x14ac:dyDescent="0.25">
      <c r="A136" t="s">
        <v>220</v>
      </c>
      <c r="B136" s="3" t="s">
        <v>155</v>
      </c>
    </row>
    <row r="137" spans="1:3" x14ac:dyDescent="0.25">
      <c r="A137" t="s">
        <v>221</v>
      </c>
      <c r="B137" s="3" t="s">
        <v>155</v>
      </c>
    </row>
    <row r="138" spans="1:3" ht="30" x14ac:dyDescent="0.25">
      <c r="A138" s="48" t="s">
        <v>222</v>
      </c>
      <c r="B138" s="3" t="s">
        <v>155</v>
      </c>
    </row>
    <row r="139" spans="1:3" x14ac:dyDescent="0.25">
      <c r="A139" s="48" t="s">
        <v>223</v>
      </c>
      <c r="B139" s="3" t="s">
        <v>155</v>
      </c>
    </row>
    <row r="140" spans="1:3" x14ac:dyDescent="0.25">
      <c r="A140" t="s">
        <v>224</v>
      </c>
      <c r="B140" s="50">
        <f>B124</f>
        <v>3.6559214727350562</v>
      </c>
    </row>
    <row r="141" spans="1:3" ht="29.1" customHeight="1" x14ac:dyDescent="0.25">
      <c r="A141" s="48" t="s">
        <v>225</v>
      </c>
      <c r="B141" s="3" t="s">
        <v>155</v>
      </c>
    </row>
    <row r="142" spans="1:3" ht="29.1" customHeight="1" x14ac:dyDescent="0.25">
      <c r="A142" s="48" t="s">
        <v>226</v>
      </c>
      <c r="B142" s="3" t="s">
        <v>155</v>
      </c>
    </row>
    <row r="143" spans="1:3" ht="29.1" customHeight="1" x14ac:dyDescent="0.25">
      <c r="A143" s="48" t="s">
        <v>227</v>
      </c>
      <c r="B143" s="52">
        <v>901136.70000000007</v>
      </c>
    </row>
    <row r="144" spans="1:3" x14ac:dyDescent="0.25">
      <c r="A144" s="48" t="s">
        <v>228</v>
      </c>
      <c r="B144" s="3" t="s">
        <v>155</v>
      </c>
    </row>
    <row r="145" spans="1:4" x14ac:dyDescent="0.25">
      <c r="A145" s="48" t="s">
        <v>229</v>
      </c>
      <c r="B145" s="3" t="s">
        <v>155</v>
      </c>
    </row>
    <row r="147" spans="1:4" ht="69.95" customHeight="1" x14ac:dyDescent="0.25">
      <c r="A147" s="120" t="s">
        <v>230</v>
      </c>
      <c r="B147" s="120" t="s">
        <v>231</v>
      </c>
      <c r="C147" s="120" t="s">
        <v>3</v>
      </c>
      <c r="D147" s="120" t="s">
        <v>4</v>
      </c>
    </row>
    <row r="148" spans="1:4" ht="69.95" customHeight="1" x14ac:dyDescent="0.25">
      <c r="A148" s="120" t="s">
        <v>2333</v>
      </c>
      <c r="B148" s="120"/>
      <c r="C148" s="120" t="s">
        <v>60</v>
      </c>
      <c r="D148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140"/>
  <sheetViews>
    <sheetView showGridLines="0" workbookViewId="0">
      <pane ySplit="6" topLeftCell="A132" activePane="bottomLeft" state="frozen"/>
      <selection activeCell="B70" sqref="B70"/>
      <selection pane="bottomLeft" activeCell="F135" sqref="F135"/>
    </sheetView>
  </sheetViews>
  <sheetFormatPr defaultRowHeight="15" x14ac:dyDescent="0.25"/>
  <cols>
    <col min="1" max="1" width="65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2334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2335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2516105</v>
      </c>
      <c r="E10" s="15">
        <v>18406.57</v>
      </c>
      <c r="F10" s="16">
        <v>4.53E-2</v>
      </c>
      <c r="G10" s="16"/>
    </row>
    <row r="11" spans="1:8" x14ac:dyDescent="0.25">
      <c r="A11" s="13" t="s">
        <v>255</v>
      </c>
      <c r="B11" s="31" t="s">
        <v>256</v>
      </c>
      <c r="C11" s="31" t="s">
        <v>257</v>
      </c>
      <c r="D11" s="14">
        <v>757419</v>
      </c>
      <c r="E11" s="15">
        <v>10178.950000000001</v>
      </c>
      <c r="F11" s="16">
        <v>2.5000000000000001E-2</v>
      </c>
      <c r="G11" s="16"/>
    </row>
    <row r="12" spans="1:8" x14ac:dyDescent="0.25">
      <c r="A12" s="13" t="s">
        <v>269</v>
      </c>
      <c r="B12" s="31" t="s">
        <v>270</v>
      </c>
      <c r="C12" s="31" t="s">
        <v>260</v>
      </c>
      <c r="D12" s="14">
        <v>978280</v>
      </c>
      <c r="E12" s="15">
        <v>9581.27</v>
      </c>
      <c r="F12" s="16">
        <v>2.3599999999999999E-2</v>
      </c>
      <c r="G12" s="16"/>
    </row>
    <row r="13" spans="1:8" x14ac:dyDescent="0.25">
      <c r="A13" s="13" t="s">
        <v>360</v>
      </c>
      <c r="B13" s="31" t="s">
        <v>361</v>
      </c>
      <c r="C13" s="31" t="s">
        <v>260</v>
      </c>
      <c r="D13" s="14">
        <v>3638772</v>
      </c>
      <c r="E13" s="15">
        <v>9438.9699999999993</v>
      </c>
      <c r="F13" s="16">
        <v>2.3199999999999998E-2</v>
      </c>
      <c r="G13" s="16"/>
    </row>
    <row r="14" spans="1:8" x14ac:dyDescent="0.25">
      <c r="A14" s="13" t="s">
        <v>266</v>
      </c>
      <c r="B14" s="31" t="s">
        <v>267</v>
      </c>
      <c r="C14" s="31" t="s">
        <v>268</v>
      </c>
      <c r="D14" s="14">
        <v>236403</v>
      </c>
      <c r="E14" s="15">
        <v>8283.7999999999993</v>
      </c>
      <c r="F14" s="16">
        <v>2.0400000000000001E-2</v>
      </c>
      <c r="G14" s="16"/>
    </row>
    <row r="15" spans="1:8" x14ac:dyDescent="0.25">
      <c r="A15" s="13" t="s">
        <v>261</v>
      </c>
      <c r="B15" s="31" t="s">
        <v>262</v>
      </c>
      <c r="C15" s="31" t="s">
        <v>263</v>
      </c>
      <c r="D15" s="14">
        <v>457817</v>
      </c>
      <c r="E15" s="15">
        <v>8160.13</v>
      </c>
      <c r="F15" s="16">
        <v>2.01E-2</v>
      </c>
      <c r="G15" s="16"/>
    </row>
    <row r="16" spans="1:8" x14ac:dyDescent="0.25">
      <c r="A16" s="13" t="s">
        <v>264</v>
      </c>
      <c r="B16" s="31" t="s">
        <v>265</v>
      </c>
      <c r="C16" s="31" t="s">
        <v>260</v>
      </c>
      <c r="D16" s="14">
        <v>607905</v>
      </c>
      <c r="E16" s="15">
        <v>7330.73</v>
      </c>
      <c r="F16" s="16">
        <v>1.7999999999999999E-2</v>
      </c>
      <c r="G16" s="16"/>
    </row>
    <row r="17" spans="1:7" x14ac:dyDescent="0.25">
      <c r="A17" s="13" t="s">
        <v>405</v>
      </c>
      <c r="B17" s="31" t="s">
        <v>406</v>
      </c>
      <c r="C17" s="31" t="s">
        <v>260</v>
      </c>
      <c r="D17" s="14">
        <v>865182</v>
      </c>
      <c r="E17" s="15">
        <v>7316.84</v>
      </c>
      <c r="F17" s="16">
        <v>1.7999999999999999E-2</v>
      </c>
      <c r="G17" s="16"/>
    </row>
    <row r="18" spans="1:7" x14ac:dyDescent="0.25">
      <c r="A18" s="13" t="s">
        <v>338</v>
      </c>
      <c r="B18" s="31" t="s">
        <v>339</v>
      </c>
      <c r="C18" s="31" t="s">
        <v>292</v>
      </c>
      <c r="D18" s="14">
        <v>298580</v>
      </c>
      <c r="E18" s="15">
        <v>6908.84</v>
      </c>
      <c r="F18" s="16">
        <v>1.7000000000000001E-2</v>
      </c>
      <c r="G18" s="16"/>
    </row>
    <row r="19" spans="1:7" x14ac:dyDescent="0.25">
      <c r="A19" s="13" t="s">
        <v>293</v>
      </c>
      <c r="B19" s="31" t="s">
        <v>294</v>
      </c>
      <c r="C19" s="31" t="s">
        <v>295</v>
      </c>
      <c r="D19" s="14">
        <v>537859</v>
      </c>
      <c r="E19" s="15">
        <v>6726.46</v>
      </c>
      <c r="F19" s="16">
        <v>1.6500000000000001E-2</v>
      </c>
      <c r="G19" s="16"/>
    </row>
    <row r="20" spans="1:7" x14ac:dyDescent="0.25">
      <c r="A20" s="13" t="s">
        <v>458</v>
      </c>
      <c r="B20" s="31" t="s">
        <v>459</v>
      </c>
      <c r="C20" s="31" t="s">
        <v>451</v>
      </c>
      <c r="D20" s="14">
        <v>434783</v>
      </c>
      <c r="E20" s="15">
        <v>6549.14</v>
      </c>
      <c r="F20" s="16">
        <v>1.61E-2</v>
      </c>
      <c r="G20" s="16"/>
    </row>
    <row r="21" spans="1:7" x14ac:dyDescent="0.25">
      <c r="A21" s="13" t="s">
        <v>507</v>
      </c>
      <c r="B21" s="31" t="s">
        <v>508</v>
      </c>
      <c r="C21" s="31" t="s">
        <v>378</v>
      </c>
      <c r="D21" s="14">
        <v>143278</v>
      </c>
      <c r="E21" s="15">
        <v>6447.65</v>
      </c>
      <c r="F21" s="16">
        <v>1.5900000000000001E-2</v>
      </c>
      <c r="G21" s="16"/>
    </row>
    <row r="22" spans="1:7" x14ac:dyDescent="0.25">
      <c r="A22" s="13" t="s">
        <v>285</v>
      </c>
      <c r="B22" s="31" t="s">
        <v>286</v>
      </c>
      <c r="C22" s="31" t="s">
        <v>287</v>
      </c>
      <c r="D22" s="14">
        <v>207823</v>
      </c>
      <c r="E22" s="15">
        <v>6140.55</v>
      </c>
      <c r="F22" s="16">
        <v>1.5100000000000001E-2</v>
      </c>
      <c r="G22" s="16"/>
    </row>
    <row r="23" spans="1:7" x14ac:dyDescent="0.25">
      <c r="A23" s="13" t="s">
        <v>298</v>
      </c>
      <c r="B23" s="31" t="s">
        <v>299</v>
      </c>
      <c r="C23" s="31" t="s">
        <v>287</v>
      </c>
      <c r="D23" s="14">
        <v>806725</v>
      </c>
      <c r="E23" s="15">
        <v>6082.71</v>
      </c>
      <c r="F23" s="16">
        <v>1.4999999999999999E-2</v>
      </c>
      <c r="G23" s="16"/>
    </row>
    <row r="24" spans="1:7" x14ac:dyDescent="0.25">
      <c r="A24" s="13" t="s">
        <v>282</v>
      </c>
      <c r="B24" s="31" t="s">
        <v>283</v>
      </c>
      <c r="C24" s="31" t="s">
        <v>284</v>
      </c>
      <c r="D24" s="14">
        <v>1491402</v>
      </c>
      <c r="E24" s="15">
        <v>5975.3</v>
      </c>
      <c r="F24" s="16">
        <v>1.47E-2</v>
      </c>
      <c r="G24" s="16"/>
    </row>
    <row r="25" spans="1:7" x14ac:dyDescent="0.25">
      <c r="A25" s="13" t="s">
        <v>344</v>
      </c>
      <c r="B25" s="31" t="s">
        <v>345</v>
      </c>
      <c r="C25" s="31" t="s">
        <v>346</v>
      </c>
      <c r="D25" s="14">
        <v>619507</v>
      </c>
      <c r="E25" s="15">
        <v>5961.52</v>
      </c>
      <c r="F25" s="16">
        <v>1.47E-2</v>
      </c>
      <c r="G25" s="16"/>
    </row>
    <row r="26" spans="1:7" x14ac:dyDescent="0.25">
      <c r="A26" s="13" t="s">
        <v>271</v>
      </c>
      <c r="B26" s="31" t="s">
        <v>272</v>
      </c>
      <c r="C26" s="31" t="s">
        <v>273</v>
      </c>
      <c r="D26" s="14">
        <v>247580</v>
      </c>
      <c r="E26" s="15">
        <v>5915.68</v>
      </c>
      <c r="F26" s="16">
        <v>1.4500000000000001E-2</v>
      </c>
      <c r="G26" s="16"/>
    </row>
    <row r="27" spans="1:7" x14ac:dyDescent="0.25">
      <c r="A27" s="13" t="s">
        <v>402</v>
      </c>
      <c r="B27" s="31" t="s">
        <v>403</v>
      </c>
      <c r="C27" s="31" t="s">
        <v>404</v>
      </c>
      <c r="D27" s="14">
        <v>3831727</v>
      </c>
      <c r="E27" s="15">
        <v>5905.84</v>
      </c>
      <c r="F27" s="16">
        <v>1.4500000000000001E-2</v>
      </c>
      <c r="G27" s="16"/>
    </row>
    <row r="28" spans="1:7" x14ac:dyDescent="0.25">
      <c r="A28" s="13" t="s">
        <v>929</v>
      </c>
      <c r="B28" s="31" t="s">
        <v>930</v>
      </c>
      <c r="C28" s="31" t="s">
        <v>326</v>
      </c>
      <c r="D28" s="14">
        <v>393340</v>
      </c>
      <c r="E28" s="15">
        <v>5863.52</v>
      </c>
      <c r="F28" s="16">
        <v>1.44E-2</v>
      </c>
      <c r="G28" s="16"/>
    </row>
    <row r="29" spans="1:7" x14ac:dyDescent="0.25">
      <c r="A29" s="13" t="s">
        <v>300</v>
      </c>
      <c r="B29" s="31" t="s">
        <v>301</v>
      </c>
      <c r="C29" s="31" t="s">
        <v>281</v>
      </c>
      <c r="D29" s="14">
        <v>664865</v>
      </c>
      <c r="E29" s="15">
        <v>5798.29</v>
      </c>
      <c r="F29" s="16">
        <v>1.43E-2</v>
      </c>
      <c r="G29" s="16"/>
    </row>
    <row r="30" spans="1:7" x14ac:dyDescent="0.25">
      <c r="A30" s="13" t="s">
        <v>431</v>
      </c>
      <c r="B30" s="31" t="s">
        <v>432</v>
      </c>
      <c r="C30" s="31" t="s">
        <v>378</v>
      </c>
      <c r="D30" s="14">
        <v>297847</v>
      </c>
      <c r="E30" s="15">
        <v>5769.3</v>
      </c>
      <c r="F30" s="16">
        <v>1.4200000000000001E-2</v>
      </c>
      <c r="G30" s="16"/>
    </row>
    <row r="31" spans="1:7" x14ac:dyDescent="0.25">
      <c r="A31" s="13" t="s">
        <v>858</v>
      </c>
      <c r="B31" s="31" t="s">
        <v>859</v>
      </c>
      <c r="C31" s="31" t="s">
        <v>346</v>
      </c>
      <c r="D31" s="14">
        <v>719844</v>
      </c>
      <c r="E31" s="15">
        <v>5722.76</v>
      </c>
      <c r="F31" s="16">
        <v>1.41E-2</v>
      </c>
      <c r="G31" s="16"/>
    </row>
    <row r="32" spans="1:7" x14ac:dyDescent="0.25">
      <c r="A32" s="13" t="s">
        <v>1119</v>
      </c>
      <c r="B32" s="31" t="s">
        <v>1120</v>
      </c>
      <c r="C32" s="31" t="s">
        <v>437</v>
      </c>
      <c r="D32" s="14">
        <v>517371</v>
      </c>
      <c r="E32" s="15">
        <v>5662.63</v>
      </c>
      <c r="F32" s="16">
        <v>1.3899999999999999E-2</v>
      </c>
      <c r="G32" s="16"/>
    </row>
    <row r="33" spans="1:7" x14ac:dyDescent="0.25">
      <c r="A33" s="13" t="s">
        <v>342</v>
      </c>
      <c r="B33" s="31" t="s">
        <v>343</v>
      </c>
      <c r="C33" s="31" t="s">
        <v>295</v>
      </c>
      <c r="D33" s="14">
        <v>115520</v>
      </c>
      <c r="E33" s="15">
        <v>5634.14</v>
      </c>
      <c r="F33" s="16">
        <v>1.3899999999999999E-2</v>
      </c>
      <c r="G33" s="16"/>
    </row>
    <row r="34" spans="1:7" x14ac:dyDescent="0.25">
      <c r="A34" s="13" t="s">
        <v>312</v>
      </c>
      <c r="B34" s="31" t="s">
        <v>313</v>
      </c>
      <c r="C34" s="31" t="s">
        <v>260</v>
      </c>
      <c r="D34" s="14">
        <v>478962</v>
      </c>
      <c r="E34" s="15">
        <v>5562.19</v>
      </c>
      <c r="F34" s="16">
        <v>1.37E-2</v>
      </c>
      <c r="G34" s="16"/>
    </row>
    <row r="35" spans="1:7" x14ac:dyDescent="0.25">
      <c r="A35" s="13" t="s">
        <v>871</v>
      </c>
      <c r="B35" s="31" t="s">
        <v>872</v>
      </c>
      <c r="C35" s="31" t="s">
        <v>311</v>
      </c>
      <c r="D35" s="14">
        <v>531885</v>
      </c>
      <c r="E35" s="15">
        <v>5486.93</v>
      </c>
      <c r="F35" s="16">
        <v>1.35E-2</v>
      </c>
      <c r="G35" s="16"/>
    </row>
    <row r="36" spans="1:7" x14ac:dyDescent="0.25">
      <c r="A36" s="13" t="s">
        <v>390</v>
      </c>
      <c r="B36" s="31" t="s">
        <v>391</v>
      </c>
      <c r="C36" s="31" t="s">
        <v>392</v>
      </c>
      <c r="D36" s="14">
        <v>1194293</v>
      </c>
      <c r="E36" s="15">
        <v>5379.69</v>
      </c>
      <c r="F36" s="16">
        <v>1.32E-2</v>
      </c>
      <c r="G36" s="16"/>
    </row>
    <row r="37" spans="1:7" x14ac:dyDescent="0.25">
      <c r="A37" s="13" t="s">
        <v>1251</v>
      </c>
      <c r="B37" s="31" t="s">
        <v>1252</v>
      </c>
      <c r="C37" s="31" t="s">
        <v>311</v>
      </c>
      <c r="D37" s="14">
        <v>136145</v>
      </c>
      <c r="E37" s="15">
        <v>5234.5</v>
      </c>
      <c r="F37" s="16">
        <v>1.29E-2</v>
      </c>
      <c r="G37" s="16"/>
    </row>
    <row r="38" spans="1:7" x14ac:dyDescent="0.25">
      <c r="A38" s="13" t="s">
        <v>959</v>
      </c>
      <c r="B38" s="31" t="s">
        <v>960</v>
      </c>
      <c r="C38" s="31" t="s">
        <v>281</v>
      </c>
      <c r="D38" s="14">
        <v>117843</v>
      </c>
      <c r="E38" s="15">
        <v>5156.22</v>
      </c>
      <c r="F38" s="16">
        <v>1.2699999999999999E-2</v>
      </c>
      <c r="G38" s="16"/>
    </row>
    <row r="39" spans="1:7" x14ac:dyDescent="0.25">
      <c r="A39" s="13" t="s">
        <v>336</v>
      </c>
      <c r="B39" s="31" t="s">
        <v>337</v>
      </c>
      <c r="C39" s="31" t="s">
        <v>292</v>
      </c>
      <c r="D39" s="14">
        <v>314490</v>
      </c>
      <c r="E39" s="15">
        <v>5035.6099999999997</v>
      </c>
      <c r="F39" s="16">
        <v>1.24E-2</v>
      </c>
      <c r="G39" s="16"/>
    </row>
    <row r="40" spans="1:7" x14ac:dyDescent="0.25">
      <c r="A40" s="13" t="s">
        <v>364</v>
      </c>
      <c r="B40" s="31" t="s">
        <v>365</v>
      </c>
      <c r="C40" s="31" t="s">
        <v>366</v>
      </c>
      <c r="D40" s="14">
        <v>2013931</v>
      </c>
      <c r="E40" s="15">
        <v>4944.2</v>
      </c>
      <c r="F40" s="16">
        <v>1.2200000000000001E-2</v>
      </c>
      <c r="G40" s="16"/>
    </row>
    <row r="41" spans="1:7" x14ac:dyDescent="0.25">
      <c r="A41" s="13" t="s">
        <v>369</v>
      </c>
      <c r="B41" s="31" t="s">
        <v>370</v>
      </c>
      <c r="C41" s="31" t="s">
        <v>371</v>
      </c>
      <c r="D41" s="14">
        <v>2499874</v>
      </c>
      <c r="E41" s="15">
        <v>4796.26</v>
      </c>
      <c r="F41" s="16">
        <v>1.18E-2</v>
      </c>
      <c r="G41" s="16"/>
    </row>
    <row r="42" spans="1:7" x14ac:dyDescent="0.25">
      <c r="A42" s="13" t="s">
        <v>290</v>
      </c>
      <c r="B42" s="31" t="s">
        <v>291</v>
      </c>
      <c r="C42" s="31" t="s">
        <v>292</v>
      </c>
      <c r="D42" s="14">
        <v>269488</v>
      </c>
      <c r="E42" s="15">
        <v>4735.4399999999996</v>
      </c>
      <c r="F42" s="16">
        <v>1.1599999999999999E-2</v>
      </c>
      <c r="G42" s="16"/>
    </row>
    <row r="43" spans="1:7" x14ac:dyDescent="0.25">
      <c r="A43" s="13" t="s">
        <v>358</v>
      </c>
      <c r="B43" s="31" t="s">
        <v>359</v>
      </c>
      <c r="C43" s="31" t="s">
        <v>287</v>
      </c>
      <c r="D43" s="14">
        <v>140236</v>
      </c>
      <c r="E43" s="15">
        <v>4717.26</v>
      </c>
      <c r="F43" s="16">
        <v>1.1599999999999999E-2</v>
      </c>
      <c r="G43" s="16"/>
    </row>
    <row r="44" spans="1:7" x14ac:dyDescent="0.25">
      <c r="A44" s="13" t="s">
        <v>869</v>
      </c>
      <c r="B44" s="31" t="s">
        <v>870</v>
      </c>
      <c r="C44" s="31" t="s">
        <v>304</v>
      </c>
      <c r="D44" s="14">
        <v>2045981</v>
      </c>
      <c r="E44" s="15">
        <v>4684.8900000000003</v>
      </c>
      <c r="F44" s="16">
        <v>1.15E-2</v>
      </c>
      <c r="G44" s="16"/>
    </row>
    <row r="45" spans="1:7" x14ac:dyDescent="0.25">
      <c r="A45" s="13" t="s">
        <v>347</v>
      </c>
      <c r="B45" s="31" t="s">
        <v>348</v>
      </c>
      <c r="C45" s="31" t="s">
        <v>349</v>
      </c>
      <c r="D45" s="14">
        <v>318891</v>
      </c>
      <c r="E45" s="15">
        <v>4553.13</v>
      </c>
      <c r="F45" s="16">
        <v>1.12E-2</v>
      </c>
      <c r="G45" s="16"/>
    </row>
    <row r="46" spans="1:7" x14ac:dyDescent="0.25">
      <c r="A46" s="13" t="s">
        <v>943</v>
      </c>
      <c r="B46" s="31" t="s">
        <v>944</v>
      </c>
      <c r="C46" s="31" t="s">
        <v>263</v>
      </c>
      <c r="D46" s="14">
        <v>1085565</v>
      </c>
      <c r="E46" s="15">
        <v>4539.29</v>
      </c>
      <c r="F46" s="16">
        <v>1.12E-2</v>
      </c>
      <c r="G46" s="16"/>
    </row>
    <row r="47" spans="1:7" x14ac:dyDescent="0.25">
      <c r="A47" s="13" t="s">
        <v>279</v>
      </c>
      <c r="B47" s="31" t="s">
        <v>280</v>
      </c>
      <c r="C47" s="31" t="s">
        <v>281</v>
      </c>
      <c r="D47" s="14">
        <v>142573</v>
      </c>
      <c r="E47" s="15">
        <v>4505.45</v>
      </c>
      <c r="F47" s="16">
        <v>1.11E-2</v>
      </c>
      <c r="G47" s="16"/>
    </row>
    <row r="48" spans="1:7" x14ac:dyDescent="0.25">
      <c r="A48" s="13" t="s">
        <v>340</v>
      </c>
      <c r="B48" s="31" t="s">
        <v>341</v>
      </c>
      <c r="C48" s="31" t="s">
        <v>281</v>
      </c>
      <c r="D48" s="14">
        <v>331865</v>
      </c>
      <c r="E48" s="15">
        <v>4495.78</v>
      </c>
      <c r="F48" s="16">
        <v>1.11E-2</v>
      </c>
      <c r="G48" s="16"/>
    </row>
    <row r="49" spans="1:7" x14ac:dyDescent="0.25">
      <c r="A49" s="13" t="s">
        <v>385</v>
      </c>
      <c r="B49" s="31" t="s">
        <v>386</v>
      </c>
      <c r="C49" s="31" t="s">
        <v>295</v>
      </c>
      <c r="D49" s="14">
        <v>391309</v>
      </c>
      <c r="E49" s="15">
        <v>4361.92</v>
      </c>
      <c r="F49" s="16">
        <v>1.0699999999999999E-2</v>
      </c>
      <c r="G49" s="16"/>
    </row>
    <row r="50" spans="1:7" x14ac:dyDescent="0.25">
      <c r="A50" s="13" t="s">
        <v>877</v>
      </c>
      <c r="B50" s="31" t="s">
        <v>878</v>
      </c>
      <c r="C50" s="31" t="s">
        <v>311</v>
      </c>
      <c r="D50" s="14">
        <v>258358</v>
      </c>
      <c r="E50" s="15">
        <v>4326.46</v>
      </c>
      <c r="F50" s="16">
        <v>1.06E-2</v>
      </c>
      <c r="G50" s="16"/>
    </row>
    <row r="51" spans="1:7" x14ac:dyDescent="0.25">
      <c r="A51" s="13" t="s">
        <v>523</v>
      </c>
      <c r="B51" s="31" t="s">
        <v>524</v>
      </c>
      <c r="C51" s="31" t="s">
        <v>437</v>
      </c>
      <c r="D51" s="14">
        <v>35329</v>
      </c>
      <c r="E51" s="15">
        <v>4266.33</v>
      </c>
      <c r="F51" s="16">
        <v>1.0500000000000001E-2</v>
      </c>
      <c r="G51" s="16"/>
    </row>
    <row r="52" spans="1:7" x14ac:dyDescent="0.25">
      <c r="A52" s="13" t="s">
        <v>562</v>
      </c>
      <c r="B52" s="31" t="s">
        <v>563</v>
      </c>
      <c r="C52" s="31" t="s">
        <v>281</v>
      </c>
      <c r="D52" s="14">
        <v>530924</v>
      </c>
      <c r="E52" s="15">
        <v>4205.18</v>
      </c>
      <c r="F52" s="16">
        <v>1.03E-2</v>
      </c>
      <c r="G52" s="16"/>
    </row>
    <row r="53" spans="1:7" x14ac:dyDescent="0.25">
      <c r="A53" s="13" t="s">
        <v>417</v>
      </c>
      <c r="B53" s="31" t="s">
        <v>418</v>
      </c>
      <c r="C53" s="31" t="s">
        <v>260</v>
      </c>
      <c r="D53" s="14">
        <v>1696166</v>
      </c>
      <c r="E53" s="15">
        <v>4199.71</v>
      </c>
      <c r="F53" s="16">
        <v>1.03E-2</v>
      </c>
      <c r="G53" s="16"/>
    </row>
    <row r="54" spans="1:7" x14ac:dyDescent="0.25">
      <c r="A54" s="13" t="s">
        <v>329</v>
      </c>
      <c r="B54" s="31" t="s">
        <v>330</v>
      </c>
      <c r="C54" s="31" t="s">
        <v>311</v>
      </c>
      <c r="D54" s="14">
        <v>3921848</v>
      </c>
      <c r="E54" s="15">
        <v>4121.08</v>
      </c>
      <c r="F54" s="16">
        <v>1.01E-2</v>
      </c>
      <c r="G54" s="16"/>
    </row>
    <row r="55" spans="1:7" x14ac:dyDescent="0.25">
      <c r="A55" s="13" t="s">
        <v>400</v>
      </c>
      <c r="B55" s="31" t="s">
        <v>401</v>
      </c>
      <c r="C55" s="31" t="s">
        <v>295</v>
      </c>
      <c r="D55" s="14">
        <v>199669</v>
      </c>
      <c r="E55" s="15">
        <v>4099.2</v>
      </c>
      <c r="F55" s="16">
        <v>1.01E-2</v>
      </c>
      <c r="G55" s="16"/>
    </row>
    <row r="56" spans="1:7" x14ac:dyDescent="0.25">
      <c r="A56" s="13" t="s">
        <v>1071</v>
      </c>
      <c r="B56" s="31" t="s">
        <v>1072</v>
      </c>
      <c r="C56" s="31" t="s">
        <v>352</v>
      </c>
      <c r="D56" s="14">
        <v>576761</v>
      </c>
      <c r="E56" s="15">
        <v>4045.98</v>
      </c>
      <c r="F56" s="16">
        <v>9.9000000000000008E-3</v>
      </c>
      <c r="G56" s="16"/>
    </row>
    <row r="57" spans="1:7" x14ac:dyDescent="0.25">
      <c r="A57" s="13" t="s">
        <v>415</v>
      </c>
      <c r="B57" s="31" t="s">
        <v>416</v>
      </c>
      <c r="C57" s="31" t="s">
        <v>268</v>
      </c>
      <c r="D57" s="14">
        <v>227966</v>
      </c>
      <c r="E57" s="15">
        <v>3950.19</v>
      </c>
      <c r="F57" s="16">
        <v>9.7000000000000003E-3</v>
      </c>
      <c r="G57" s="16"/>
    </row>
    <row r="58" spans="1:7" x14ac:dyDescent="0.25">
      <c r="A58" s="13" t="s">
        <v>435</v>
      </c>
      <c r="B58" s="31" t="s">
        <v>436</v>
      </c>
      <c r="C58" s="31" t="s">
        <v>437</v>
      </c>
      <c r="D58" s="14">
        <v>160224</v>
      </c>
      <c r="E58" s="15">
        <v>3906.26</v>
      </c>
      <c r="F58" s="16">
        <v>9.5999999999999992E-3</v>
      </c>
      <c r="G58" s="16"/>
    </row>
    <row r="59" spans="1:7" x14ac:dyDescent="0.25">
      <c r="A59" s="13" t="s">
        <v>376</v>
      </c>
      <c r="B59" s="31" t="s">
        <v>377</v>
      </c>
      <c r="C59" s="31" t="s">
        <v>378</v>
      </c>
      <c r="D59" s="14">
        <v>96674</v>
      </c>
      <c r="E59" s="15">
        <v>3903.7</v>
      </c>
      <c r="F59" s="16">
        <v>9.5999999999999992E-3</v>
      </c>
      <c r="G59" s="16"/>
    </row>
    <row r="60" spans="1:7" x14ac:dyDescent="0.25">
      <c r="A60" s="13" t="s">
        <v>276</v>
      </c>
      <c r="B60" s="31" t="s">
        <v>277</v>
      </c>
      <c r="C60" s="31" t="s">
        <v>278</v>
      </c>
      <c r="D60" s="14">
        <v>1044590</v>
      </c>
      <c r="E60" s="15">
        <v>3871.77</v>
      </c>
      <c r="F60" s="16">
        <v>9.4999999999999998E-3</v>
      </c>
      <c r="G60" s="16"/>
    </row>
    <row r="61" spans="1:7" x14ac:dyDescent="0.25">
      <c r="A61" s="13" t="s">
        <v>422</v>
      </c>
      <c r="B61" s="31" t="s">
        <v>423</v>
      </c>
      <c r="C61" s="31" t="s">
        <v>424</v>
      </c>
      <c r="D61" s="14">
        <v>426237</v>
      </c>
      <c r="E61" s="15">
        <v>3769.85</v>
      </c>
      <c r="F61" s="16">
        <v>9.2999999999999992E-3</v>
      </c>
      <c r="G61" s="16"/>
    </row>
    <row r="62" spans="1:7" x14ac:dyDescent="0.25">
      <c r="A62" s="13" t="s">
        <v>447</v>
      </c>
      <c r="B62" s="31" t="s">
        <v>448</v>
      </c>
      <c r="C62" s="31" t="s">
        <v>366</v>
      </c>
      <c r="D62" s="14">
        <v>574244</v>
      </c>
      <c r="E62" s="15">
        <v>3761.59</v>
      </c>
      <c r="F62" s="16">
        <v>9.1999999999999998E-3</v>
      </c>
      <c r="G62" s="16"/>
    </row>
    <row r="63" spans="1:7" x14ac:dyDescent="0.25">
      <c r="A63" s="13" t="s">
        <v>317</v>
      </c>
      <c r="B63" s="31" t="s">
        <v>318</v>
      </c>
      <c r="C63" s="31" t="s">
        <v>295</v>
      </c>
      <c r="D63" s="14">
        <v>270080</v>
      </c>
      <c r="E63" s="15">
        <v>3737.91</v>
      </c>
      <c r="F63" s="16">
        <v>9.1999999999999998E-3</v>
      </c>
      <c r="G63" s="16"/>
    </row>
    <row r="64" spans="1:7" x14ac:dyDescent="0.25">
      <c r="A64" s="13" t="s">
        <v>407</v>
      </c>
      <c r="B64" s="31" t="s">
        <v>408</v>
      </c>
      <c r="C64" s="31" t="s">
        <v>371</v>
      </c>
      <c r="D64" s="14">
        <v>329409</v>
      </c>
      <c r="E64" s="15">
        <v>3697.62</v>
      </c>
      <c r="F64" s="16">
        <v>9.1000000000000004E-3</v>
      </c>
      <c r="G64" s="16"/>
    </row>
    <row r="65" spans="1:7" x14ac:dyDescent="0.25">
      <c r="A65" s="13" t="s">
        <v>515</v>
      </c>
      <c r="B65" s="31" t="s">
        <v>516</v>
      </c>
      <c r="C65" s="31" t="s">
        <v>273</v>
      </c>
      <c r="D65" s="14">
        <v>163835</v>
      </c>
      <c r="E65" s="15">
        <v>3631.24</v>
      </c>
      <c r="F65" s="16">
        <v>8.8999999999999999E-3</v>
      </c>
      <c r="G65" s="16"/>
    </row>
    <row r="66" spans="1:7" x14ac:dyDescent="0.25">
      <c r="A66" s="13" t="s">
        <v>445</v>
      </c>
      <c r="B66" s="31" t="s">
        <v>446</v>
      </c>
      <c r="C66" s="31" t="s">
        <v>278</v>
      </c>
      <c r="D66" s="14">
        <v>736403</v>
      </c>
      <c r="E66" s="15">
        <v>3472.88</v>
      </c>
      <c r="F66" s="16">
        <v>8.5000000000000006E-3</v>
      </c>
      <c r="G66" s="16"/>
    </row>
    <row r="67" spans="1:7" x14ac:dyDescent="0.25">
      <c r="A67" s="13" t="s">
        <v>350</v>
      </c>
      <c r="B67" s="31" t="s">
        <v>351</v>
      </c>
      <c r="C67" s="31" t="s">
        <v>352</v>
      </c>
      <c r="D67" s="14">
        <v>87880</v>
      </c>
      <c r="E67" s="15">
        <v>3472.49</v>
      </c>
      <c r="F67" s="16">
        <v>8.5000000000000006E-3</v>
      </c>
      <c r="G67" s="16"/>
    </row>
    <row r="68" spans="1:7" x14ac:dyDescent="0.25">
      <c r="A68" s="13" t="s">
        <v>442</v>
      </c>
      <c r="B68" s="31" t="s">
        <v>443</v>
      </c>
      <c r="C68" s="31" t="s">
        <v>444</v>
      </c>
      <c r="D68" s="14">
        <v>129702</v>
      </c>
      <c r="E68" s="15">
        <v>3410.25</v>
      </c>
      <c r="F68" s="16">
        <v>8.3999999999999995E-3</v>
      </c>
      <c r="G68" s="16"/>
    </row>
    <row r="69" spans="1:7" x14ac:dyDescent="0.25">
      <c r="A69" s="13" t="s">
        <v>383</v>
      </c>
      <c r="B69" s="31" t="s">
        <v>384</v>
      </c>
      <c r="C69" s="31" t="s">
        <v>273</v>
      </c>
      <c r="D69" s="14">
        <v>373642</v>
      </c>
      <c r="E69" s="15">
        <v>3275.16</v>
      </c>
      <c r="F69" s="16">
        <v>8.0999999999999996E-3</v>
      </c>
      <c r="G69" s="16"/>
    </row>
    <row r="70" spans="1:7" x14ac:dyDescent="0.25">
      <c r="A70" s="13" t="s">
        <v>490</v>
      </c>
      <c r="B70" s="31" t="s">
        <v>491</v>
      </c>
      <c r="C70" s="31" t="s">
        <v>292</v>
      </c>
      <c r="D70" s="14">
        <v>159074</v>
      </c>
      <c r="E70" s="15">
        <v>3190.71</v>
      </c>
      <c r="F70" s="16">
        <v>7.7999999999999996E-3</v>
      </c>
      <c r="G70" s="16"/>
    </row>
    <row r="71" spans="1:7" x14ac:dyDescent="0.25">
      <c r="A71" s="13" t="s">
        <v>1660</v>
      </c>
      <c r="B71" s="31" t="s">
        <v>1661</v>
      </c>
      <c r="C71" s="31" t="s">
        <v>352</v>
      </c>
      <c r="D71" s="14">
        <v>48506</v>
      </c>
      <c r="E71" s="15">
        <v>3176.66</v>
      </c>
      <c r="F71" s="16">
        <v>7.7999999999999996E-3</v>
      </c>
      <c r="G71" s="16"/>
    </row>
    <row r="72" spans="1:7" x14ac:dyDescent="0.25">
      <c r="A72" s="13" t="s">
        <v>953</v>
      </c>
      <c r="B72" s="31" t="s">
        <v>954</v>
      </c>
      <c r="C72" s="31" t="s">
        <v>316</v>
      </c>
      <c r="D72" s="14">
        <v>62401</v>
      </c>
      <c r="E72" s="15">
        <v>3169.97</v>
      </c>
      <c r="F72" s="16">
        <v>7.7999999999999996E-3</v>
      </c>
      <c r="G72" s="16"/>
    </row>
    <row r="73" spans="1:7" x14ac:dyDescent="0.25">
      <c r="A73" s="13" t="s">
        <v>1077</v>
      </c>
      <c r="B73" s="31" t="s">
        <v>1078</v>
      </c>
      <c r="C73" s="31" t="s">
        <v>352</v>
      </c>
      <c r="D73" s="14">
        <v>338584</v>
      </c>
      <c r="E73" s="15">
        <v>3034.05</v>
      </c>
      <c r="F73" s="16">
        <v>7.4999999999999997E-3</v>
      </c>
      <c r="G73" s="16"/>
    </row>
    <row r="74" spans="1:7" x14ac:dyDescent="0.25">
      <c r="A74" s="13" t="s">
        <v>867</v>
      </c>
      <c r="B74" s="31" t="s">
        <v>868</v>
      </c>
      <c r="C74" s="31" t="s">
        <v>281</v>
      </c>
      <c r="D74" s="14">
        <v>1042925</v>
      </c>
      <c r="E74" s="15">
        <v>2983.81</v>
      </c>
      <c r="F74" s="16">
        <v>7.3000000000000001E-3</v>
      </c>
      <c r="G74" s="16"/>
    </row>
    <row r="75" spans="1:7" x14ac:dyDescent="0.25">
      <c r="A75" s="13" t="s">
        <v>519</v>
      </c>
      <c r="B75" s="31" t="s">
        <v>520</v>
      </c>
      <c r="C75" s="31" t="s">
        <v>295</v>
      </c>
      <c r="D75" s="14">
        <v>70256</v>
      </c>
      <c r="E75" s="15">
        <v>2819.94</v>
      </c>
      <c r="F75" s="16">
        <v>6.8999999999999999E-3</v>
      </c>
      <c r="G75" s="16"/>
    </row>
    <row r="76" spans="1:7" x14ac:dyDescent="0.25">
      <c r="A76" s="13" t="s">
        <v>883</v>
      </c>
      <c r="B76" s="31" t="s">
        <v>884</v>
      </c>
      <c r="C76" s="31" t="s">
        <v>284</v>
      </c>
      <c r="D76" s="14">
        <v>254067</v>
      </c>
      <c r="E76" s="15">
        <v>2786.1</v>
      </c>
      <c r="F76" s="16">
        <v>6.8999999999999999E-3</v>
      </c>
      <c r="G76" s="16"/>
    </row>
    <row r="77" spans="1:7" x14ac:dyDescent="0.25">
      <c r="A77" s="13" t="s">
        <v>1151</v>
      </c>
      <c r="B77" s="31" t="s">
        <v>1152</v>
      </c>
      <c r="C77" s="31" t="s">
        <v>295</v>
      </c>
      <c r="D77" s="14">
        <v>800000</v>
      </c>
      <c r="E77" s="15">
        <v>2660.4</v>
      </c>
      <c r="F77" s="16">
        <v>6.4999999999999997E-3</v>
      </c>
      <c r="G77" s="16"/>
    </row>
    <row r="78" spans="1:7" x14ac:dyDescent="0.25">
      <c r="A78" s="13" t="s">
        <v>517</v>
      </c>
      <c r="B78" s="31" t="s">
        <v>518</v>
      </c>
      <c r="C78" s="31" t="s">
        <v>424</v>
      </c>
      <c r="D78" s="14">
        <v>655804</v>
      </c>
      <c r="E78" s="15">
        <v>2532.06</v>
      </c>
      <c r="F78" s="16">
        <v>6.1999999999999998E-3</v>
      </c>
      <c r="G78" s="16"/>
    </row>
    <row r="79" spans="1:7" x14ac:dyDescent="0.25">
      <c r="A79" s="13" t="s">
        <v>314</v>
      </c>
      <c r="B79" s="31" t="s">
        <v>315</v>
      </c>
      <c r="C79" s="31" t="s">
        <v>316</v>
      </c>
      <c r="D79" s="14">
        <v>23419</v>
      </c>
      <c r="E79" s="15">
        <v>2516.37</v>
      </c>
      <c r="F79" s="16">
        <v>6.1999999999999998E-3</v>
      </c>
      <c r="G79" s="16"/>
    </row>
    <row r="80" spans="1:7" x14ac:dyDescent="0.25">
      <c r="A80" s="13" t="s">
        <v>509</v>
      </c>
      <c r="B80" s="31" t="s">
        <v>510</v>
      </c>
      <c r="C80" s="31" t="s">
        <v>352</v>
      </c>
      <c r="D80" s="14">
        <v>110916</v>
      </c>
      <c r="E80" s="15">
        <v>2401.5500000000002</v>
      </c>
      <c r="F80" s="16">
        <v>5.8999999999999999E-3</v>
      </c>
      <c r="G80" s="16"/>
    </row>
    <row r="81" spans="1:7" x14ac:dyDescent="0.25">
      <c r="A81" s="13" t="s">
        <v>889</v>
      </c>
      <c r="B81" s="31" t="s">
        <v>890</v>
      </c>
      <c r="C81" s="31" t="s">
        <v>284</v>
      </c>
      <c r="D81" s="14">
        <v>66639</v>
      </c>
      <c r="E81" s="15">
        <v>2323.84</v>
      </c>
      <c r="F81" s="16">
        <v>5.7000000000000002E-3</v>
      </c>
      <c r="G81" s="16"/>
    </row>
    <row r="82" spans="1:7" x14ac:dyDescent="0.25">
      <c r="A82" s="13" t="s">
        <v>372</v>
      </c>
      <c r="B82" s="31" t="s">
        <v>373</v>
      </c>
      <c r="C82" s="31" t="s">
        <v>281</v>
      </c>
      <c r="D82" s="14">
        <v>304443</v>
      </c>
      <c r="E82" s="15">
        <v>2297.48</v>
      </c>
      <c r="F82" s="16">
        <v>5.5999999999999999E-3</v>
      </c>
      <c r="G82" s="16"/>
    </row>
    <row r="83" spans="1:7" x14ac:dyDescent="0.25">
      <c r="A83" s="13" t="s">
        <v>327</v>
      </c>
      <c r="B83" s="31" t="s">
        <v>328</v>
      </c>
      <c r="C83" s="31" t="s">
        <v>260</v>
      </c>
      <c r="D83" s="14">
        <v>619090</v>
      </c>
      <c r="E83" s="15">
        <v>2187.86</v>
      </c>
      <c r="F83" s="16">
        <v>5.4000000000000003E-3</v>
      </c>
      <c r="G83" s="16"/>
    </row>
    <row r="84" spans="1:7" x14ac:dyDescent="0.25">
      <c r="A84" s="13" t="s">
        <v>1093</v>
      </c>
      <c r="B84" s="31" t="s">
        <v>1094</v>
      </c>
      <c r="C84" s="31" t="s">
        <v>864</v>
      </c>
      <c r="D84" s="14">
        <v>502805</v>
      </c>
      <c r="E84" s="15">
        <v>2182.6799999999998</v>
      </c>
      <c r="F84" s="16">
        <v>5.4000000000000003E-3</v>
      </c>
      <c r="G84" s="16"/>
    </row>
    <row r="85" spans="1:7" x14ac:dyDescent="0.25">
      <c r="A85" s="13" t="s">
        <v>433</v>
      </c>
      <c r="B85" s="31" t="s">
        <v>434</v>
      </c>
      <c r="C85" s="31" t="s">
        <v>352</v>
      </c>
      <c r="D85" s="14">
        <v>128111</v>
      </c>
      <c r="E85" s="15">
        <v>2063.48</v>
      </c>
      <c r="F85" s="16">
        <v>5.1000000000000004E-3</v>
      </c>
      <c r="G85" s="16"/>
    </row>
    <row r="86" spans="1:7" x14ac:dyDescent="0.25">
      <c r="A86" s="13" t="s">
        <v>302</v>
      </c>
      <c r="B86" s="31" t="s">
        <v>303</v>
      </c>
      <c r="C86" s="31" t="s">
        <v>304</v>
      </c>
      <c r="D86" s="14">
        <v>60069</v>
      </c>
      <c r="E86" s="15">
        <v>1979.75</v>
      </c>
      <c r="F86" s="16">
        <v>4.8999999999999998E-3</v>
      </c>
      <c r="G86" s="16"/>
    </row>
    <row r="87" spans="1:7" x14ac:dyDescent="0.25">
      <c r="A87" s="13" t="s">
        <v>334</v>
      </c>
      <c r="B87" s="31" t="s">
        <v>335</v>
      </c>
      <c r="C87" s="31" t="s">
        <v>281</v>
      </c>
      <c r="D87" s="14">
        <v>806805</v>
      </c>
      <c r="E87" s="15">
        <v>1937.95</v>
      </c>
      <c r="F87" s="16">
        <v>4.7999999999999996E-3</v>
      </c>
      <c r="G87" s="16"/>
    </row>
    <row r="88" spans="1:7" x14ac:dyDescent="0.25">
      <c r="A88" s="13" t="s">
        <v>425</v>
      </c>
      <c r="B88" s="31" t="s">
        <v>426</v>
      </c>
      <c r="C88" s="31" t="s">
        <v>292</v>
      </c>
      <c r="D88" s="14">
        <v>31616</v>
      </c>
      <c r="E88" s="15">
        <v>1880.2</v>
      </c>
      <c r="F88" s="16">
        <v>4.5999999999999999E-3</v>
      </c>
      <c r="G88" s="16"/>
    </row>
    <row r="89" spans="1:7" x14ac:dyDescent="0.25">
      <c r="A89" s="13" t="s">
        <v>319</v>
      </c>
      <c r="B89" s="31" t="s">
        <v>320</v>
      </c>
      <c r="C89" s="31" t="s">
        <v>295</v>
      </c>
      <c r="D89" s="14">
        <v>139392</v>
      </c>
      <c r="E89" s="15">
        <v>1870.08</v>
      </c>
      <c r="F89" s="16">
        <v>4.5999999999999999E-3</v>
      </c>
      <c r="G89" s="16"/>
    </row>
    <row r="90" spans="1:7" x14ac:dyDescent="0.25">
      <c r="A90" s="13" t="s">
        <v>970</v>
      </c>
      <c r="B90" s="31" t="s">
        <v>971</v>
      </c>
      <c r="C90" s="31" t="s">
        <v>263</v>
      </c>
      <c r="D90" s="14">
        <v>119362</v>
      </c>
      <c r="E90" s="15">
        <v>1800.81</v>
      </c>
      <c r="F90" s="16">
        <v>4.4000000000000003E-3</v>
      </c>
      <c r="G90" s="16"/>
    </row>
    <row r="91" spans="1:7" x14ac:dyDescent="0.25">
      <c r="A91" s="13" t="s">
        <v>494</v>
      </c>
      <c r="B91" s="31" t="s">
        <v>495</v>
      </c>
      <c r="C91" s="31" t="s">
        <v>304</v>
      </c>
      <c r="D91" s="14">
        <v>1672076</v>
      </c>
      <c r="E91" s="15">
        <v>1760.7</v>
      </c>
      <c r="F91" s="16">
        <v>4.3E-3</v>
      </c>
      <c r="G91" s="16"/>
    </row>
    <row r="92" spans="1:7" x14ac:dyDescent="0.25">
      <c r="A92" s="13" t="s">
        <v>471</v>
      </c>
      <c r="B92" s="31" t="s">
        <v>472</v>
      </c>
      <c r="C92" s="31" t="s">
        <v>352</v>
      </c>
      <c r="D92" s="14">
        <v>16431</v>
      </c>
      <c r="E92" s="15">
        <v>1589.37</v>
      </c>
      <c r="F92" s="16">
        <v>3.8999999999999998E-3</v>
      </c>
      <c r="G92" s="16"/>
    </row>
    <row r="93" spans="1:7" x14ac:dyDescent="0.25">
      <c r="A93" s="13" t="s">
        <v>862</v>
      </c>
      <c r="B93" s="31" t="s">
        <v>863</v>
      </c>
      <c r="C93" s="31" t="s">
        <v>864</v>
      </c>
      <c r="D93" s="14">
        <v>258894</v>
      </c>
      <c r="E93" s="15">
        <v>1478.16</v>
      </c>
      <c r="F93" s="16">
        <v>3.5999999999999999E-3</v>
      </c>
      <c r="G93" s="16"/>
    </row>
    <row r="94" spans="1:7" x14ac:dyDescent="0.25">
      <c r="A94" s="13" t="s">
        <v>1127</v>
      </c>
      <c r="B94" s="31" t="s">
        <v>1128</v>
      </c>
      <c r="C94" s="31" t="s">
        <v>366</v>
      </c>
      <c r="D94" s="14">
        <v>333171</v>
      </c>
      <c r="E94" s="15">
        <v>1465.45</v>
      </c>
      <c r="F94" s="16">
        <v>3.5999999999999999E-3</v>
      </c>
      <c r="G94" s="16"/>
    </row>
    <row r="95" spans="1:7" x14ac:dyDescent="0.25">
      <c r="A95" s="13" t="s">
        <v>452</v>
      </c>
      <c r="B95" s="31" t="s">
        <v>453</v>
      </c>
      <c r="C95" s="31" t="s">
        <v>437</v>
      </c>
      <c r="D95" s="14">
        <v>248533</v>
      </c>
      <c r="E95" s="15">
        <v>1351.27</v>
      </c>
      <c r="F95" s="16">
        <v>3.3E-3</v>
      </c>
      <c r="G95" s="16"/>
    </row>
    <row r="96" spans="1:7" x14ac:dyDescent="0.25">
      <c r="A96" s="13" t="s">
        <v>307</v>
      </c>
      <c r="B96" s="31" t="s">
        <v>308</v>
      </c>
      <c r="C96" s="31" t="s">
        <v>281</v>
      </c>
      <c r="D96" s="14">
        <v>115906</v>
      </c>
      <c r="E96" s="15">
        <v>1342.19</v>
      </c>
      <c r="F96" s="16">
        <v>3.3E-3</v>
      </c>
      <c r="G96" s="16"/>
    </row>
    <row r="97" spans="1:7" x14ac:dyDescent="0.25">
      <c r="A97" s="13" t="s">
        <v>449</v>
      </c>
      <c r="B97" s="31" t="s">
        <v>450</v>
      </c>
      <c r="C97" s="31" t="s">
        <v>451</v>
      </c>
      <c r="D97" s="14">
        <v>179600</v>
      </c>
      <c r="E97" s="15">
        <v>1168.75</v>
      </c>
      <c r="F97" s="16">
        <v>2.8999999999999998E-3</v>
      </c>
      <c r="G97" s="16"/>
    </row>
    <row r="98" spans="1:7" x14ac:dyDescent="0.25">
      <c r="A98" s="13" t="s">
        <v>1929</v>
      </c>
      <c r="B98" s="31" t="s">
        <v>1930</v>
      </c>
      <c r="C98" s="31" t="s">
        <v>864</v>
      </c>
      <c r="D98" s="14">
        <v>95290</v>
      </c>
      <c r="E98" s="15">
        <v>1007.5</v>
      </c>
      <c r="F98" s="16">
        <v>2.5000000000000001E-3</v>
      </c>
      <c r="G98" s="16"/>
    </row>
    <row r="99" spans="1:7" x14ac:dyDescent="0.25">
      <c r="A99" s="13" t="s">
        <v>1323</v>
      </c>
      <c r="B99" s="31" t="s">
        <v>1324</v>
      </c>
      <c r="C99" s="31" t="s">
        <v>278</v>
      </c>
      <c r="D99" s="14">
        <v>1064808</v>
      </c>
      <c r="E99" s="15">
        <v>983.03</v>
      </c>
      <c r="F99" s="16">
        <v>2.3999999999999998E-3</v>
      </c>
      <c r="G99" s="16"/>
    </row>
    <row r="100" spans="1:7" x14ac:dyDescent="0.25">
      <c r="A100" s="13" t="s">
        <v>477</v>
      </c>
      <c r="B100" s="31" t="s">
        <v>478</v>
      </c>
      <c r="C100" s="31" t="s">
        <v>349</v>
      </c>
      <c r="D100" s="14">
        <v>203613</v>
      </c>
      <c r="E100" s="15">
        <v>318</v>
      </c>
      <c r="F100" s="16">
        <v>8.0000000000000004E-4</v>
      </c>
      <c r="G100" s="16"/>
    </row>
    <row r="101" spans="1:7" x14ac:dyDescent="0.25">
      <c r="A101" s="17" t="s">
        <v>189</v>
      </c>
      <c r="B101" s="32"/>
      <c r="C101" s="32"/>
      <c r="D101" s="18"/>
      <c r="E101" s="37">
        <v>395335.37</v>
      </c>
      <c r="F101" s="38">
        <v>0.97209999999999996</v>
      </c>
      <c r="G101" s="21"/>
    </row>
    <row r="102" spans="1:7" x14ac:dyDescent="0.25">
      <c r="A102" s="17" t="s">
        <v>481</v>
      </c>
      <c r="B102" s="31"/>
      <c r="C102" s="31"/>
      <c r="D102" s="14"/>
      <c r="E102" s="15"/>
      <c r="F102" s="16"/>
      <c r="G102" s="16"/>
    </row>
    <row r="103" spans="1:7" x14ac:dyDescent="0.25">
      <c r="A103" s="17" t="s">
        <v>189</v>
      </c>
      <c r="B103" s="31"/>
      <c r="C103" s="31"/>
      <c r="D103" s="14"/>
      <c r="E103" s="39" t="s">
        <v>155</v>
      </c>
      <c r="F103" s="40" t="s">
        <v>155</v>
      </c>
      <c r="G103" s="16"/>
    </row>
    <row r="104" spans="1:7" x14ac:dyDescent="0.25">
      <c r="A104" s="24" t="s">
        <v>192</v>
      </c>
      <c r="B104" s="33"/>
      <c r="C104" s="33"/>
      <c r="D104" s="25"/>
      <c r="E104" s="28">
        <v>395335.37</v>
      </c>
      <c r="F104" s="29">
        <v>0.97209999999999996</v>
      </c>
      <c r="G104" s="21"/>
    </row>
    <row r="105" spans="1:7" x14ac:dyDescent="0.25">
      <c r="A105" s="13"/>
      <c r="B105" s="31"/>
      <c r="C105" s="31"/>
      <c r="D105" s="14"/>
      <c r="E105" s="15"/>
      <c r="F105" s="16"/>
      <c r="G105" s="16"/>
    </row>
    <row r="106" spans="1:7" x14ac:dyDescent="0.25">
      <c r="A106" s="17" t="s">
        <v>193</v>
      </c>
      <c r="B106" s="31"/>
      <c r="C106" s="31"/>
      <c r="D106" s="14"/>
      <c r="E106" s="15"/>
      <c r="F106" s="16"/>
      <c r="G106" s="16"/>
    </row>
    <row r="107" spans="1:7" x14ac:dyDescent="0.25">
      <c r="A107" s="13" t="s">
        <v>194</v>
      </c>
      <c r="B107" s="31"/>
      <c r="C107" s="31"/>
      <c r="D107" s="14"/>
      <c r="E107" s="15">
        <v>11979.86</v>
      </c>
      <c r="F107" s="16">
        <v>2.9499999999999998E-2</v>
      </c>
      <c r="G107" s="16">
        <v>5.2232000000000001E-2</v>
      </c>
    </row>
    <row r="108" spans="1:7" x14ac:dyDescent="0.25">
      <c r="A108" s="17" t="s">
        <v>189</v>
      </c>
      <c r="B108" s="32"/>
      <c r="C108" s="32"/>
      <c r="D108" s="18"/>
      <c r="E108" s="37">
        <v>11979.86</v>
      </c>
      <c r="F108" s="38">
        <v>2.9499999999999998E-2</v>
      </c>
      <c r="G108" s="21"/>
    </row>
    <row r="109" spans="1:7" x14ac:dyDescent="0.25">
      <c r="A109" s="13"/>
      <c r="B109" s="31"/>
      <c r="C109" s="31"/>
      <c r="D109" s="14"/>
      <c r="E109" s="15"/>
      <c r="F109" s="16"/>
      <c r="G109" s="16"/>
    </row>
    <row r="110" spans="1:7" x14ac:dyDescent="0.25">
      <c r="A110" s="24" t="s">
        <v>192</v>
      </c>
      <c r="B110" s="33"/>
      <c r="C110" s="33"/>
      <c r="D110" s="25"/>
      <c r="E110" s="19">
        <v>11979.86</v>
      </c>
      <c r="F110" s="20">
        <v>2.9499999999999998E-2</v>
      </c>
      <c r="G110" s="21"/>
    </row>
    <row r="111" spans="1:7" x14ac:dyDescent="0.25">
      <c r="A111" s="13" t="s">
        <v>195</v>
      </c>
      <c r="B111" s="31"/>
      <c r="C111" s="31"/>
      <c r="D111" s="14"/>
      <c r="E111" s="15">
        <v>3.4286679000000002</v>
      </c>
      <c r="F111" s="60" t="s">
        <v>197</v>
      </c>
      <c r="G111" s="16"/>
    </row>
    <row r="112" spans="1:7" x14ac:dyDescent="0.25">
      <c r="A112" s="13" t="s">
        <v>196</v>
      </c>
      <c r="B112" s="31"/>
      <c r="C112" s="31"/>
      <c r="D112" s="14"/>
      <c r="E112" s="35">
        <v>-657.4786679</v>
      </c>
      <c r="F112" s="36">
        <v>-1.6080000000000001E-3</v>
      </c>
      <c r="G112" s="16">
        <v>5.2232000000000001E-2</v>
      </c>
    </row>
    <row r="113" spans="1:7" x14ac:dyDescent="0.25">
      <c r="A113" s="26" t="s">
        <v>198</v>
      </c>
      <c r="B113" s="34"/>
      <c r="C113" s="34"/>
      <c r="D113" s="27"/>
      <c r="E113" s="28">
        <v>406661.18</v>
      </c>
      <c r="F113" s="29">
        <v>1</v>
      </c>
      <c r="G113" s="29"/>
    </row>
    <row r="115" spans="1:7" x14ac:dyDescent="0.25">
      <c r="A115" s="74" t="s">
        <v>200</v>
      </c>
    </row>
    <row r="118" spans="1:7" x14ac:dyDescent="0.25">
      <c r="A118" s="1" t="s">
        <v>211</v>
      </c>
    </row>
    <row r="119" spans="1:7" x14ac:dyDescent="0.25">
      <c r="A119" s="48" t="s">
        <v>212</v>
      </c>
      <c r="B119" s="3" t="s">
        <v>155</v>
      </c>
    </row>
    <row r="120" spans="1:7" x14ac:dyDescent="0.25">
      <c r="A120" t="s">
        <v>213</v>
      </c>
    </row>
    <row r="121" spans="1:7" x14ac:dyDescent="0.25">
      <c r="A121" t="s">
        <v>214</v>
      </c>
      <c r="B121" t="s">
        <v>215</v>
      </c>
      <c r="C121" t="s">
        <v>215</v>
      </c>
    </row>
    <row r="122" spans="1:7" x14ac:dyDescent="0.25">
      <c r="B122" s="49">
        <v>45930</v>
      </c>
      <c r="C122" s="49">
        <v>46112</v>
      </c>
    </row>
    <row r="123" spans="1:7" x14ac:dyDescent="0.25">
      <c r="A123" t="s">
        <v>482</v>
      </c>
      <c r="B123">
        <v>100.163</v>
      </c>
      <c r="C123">
        <v>93.692999999999998</v>
      </c>
    </row>
    <row r="124" spans="1:7" x14ac:dyDescent="0.25">
      <c r="A124" t="s">
        <v>217</v>
      </c>
      <c r="B124">
        <v>38.850999999999999</v>
      </c>
      <c r="C124">
        <v>36.341999999999999</v>
      </c>
    </row>
    <row r="125" spans="1:7" x14ac:dyDescent="0.25">
      <c r="A125" t="s">
        <v>483</v>
      </c>
      <c r="B125">
        <v>84.902000000000001</v>
      </c>
      <c r="C125">
        <v>78.858999999999995</v>
      </c>
    </row>
    <row r="126" spans="1:7" x14ac:dyDescent="0.25">
      <c r="A126" t="s">
        <v>219</v>
      </c>
      <c r="B126" s="57">
        <v>32.380000000000003</v>
      </c>
      <c r="C126">
        <v>30.076000000000001</v>
      </c>
    </row>
    <row r="128" spans="1:7" x14ac:dyDescent="0.25">
      <c r="A128" t="s">
        <v>220</v>
      </c>
      <c r="B128" s="3" t="s">
        <v>155</v>
      </c>
    </row>
    <row r="129" spans="1:4" x14ac:dyDescent="0.25">
      <c r="A129" t="s">
        <v>221</v>
      </c>
      <c r="B129" s="3" t="s">
        <v>155</v>
      </c>
    </row>
    <row r="130" spans="1:4" x14ac:dyDescent="0.25">
      <c r="A130" s="48" t="s">
        <v>222</v>
      </c>
      <c r="B130" s="3" t="s">
        <v>155</v>
      </c>
    </row>
    <row r="131" spans="1:4" x14ac:dyDescent="0.25">
      <c r="A131" s="48" t="s">
        <v>223</v>
      </c>
      <c r="B131" s="3" t="s">
        <v>155</v>
      </c>
    </row>
    <row r="132" spans="1:4" x14ac:dyDescent="0.25">
      <c r="A132" t="s">
        <v>484</v>
      </c>
      <c r="B132" s="50">
        <v>0.21010000000000001</v>
      </c>
    </row>
    <row r="133" spans="1:4" ht="29.1" customHeight="1" x14ac:dyDescent="0.25">
      <c r="A133" s="48" t="s">
        <v>225</v>
      </c>
      <c r="B133" s="3" t="s">
        <v>155</v>
      </c>
    </row>
    <row r="134" spans="1:4" ht="29.1" customHeight="1" x14ac:dyDescent="0.25">
      <c r="A134" s="48" t="s">
        <v>226</v>
      </c>
      <c r="B134" s="3" t="s">
        <v>155</v>
      </c>
    </row>
    <row r="135" spans="1:4" ht="29.1" customHeight="1" x14ac:dyDescent="0.25">
      <c r="A135" s="48" t="s">
        <v>227</v>
      </c>
      <c r="B135" s="52">
        <v>2107.7199999999998</v>
      </c>
    </row>
    <row r="136" spans="1:4" x14ac:dyDescent="0.25">
      <c r="A136" s="48" t="s">
        <v>228</v>
      </c>
      <c r="B136" s="3" t="s">
        <v>155</v>
      </c>
    </row>
    <row r="137" spans="1:4" x14ac:dyDescent="0.25">
      <c r="A137" s="48" t="s">
        <v>229</v>
      </c>
      <c r="B137" s="3" t="s">
        <v>155</v>
      </c>
    </row>
    <row r="139" spans="1:4" ht="69.95" customHeight="1" x14ac:dyDescent="0.25">
      <c r="A139" s="120" t="s">
        <v>230</v>
      </c>
      <c r="B139" s="120" t="s">
        <v>231</v>
      </c>
      <c r="C139" s="120" t="s">
        <v>3</v>
      </c>
      <c r="D139" s="120" t="s">
        <v>4</v>
      </c>
    </row>
    <row r="140" spans="1:4" ht="69.95" customHeight="1" x14ac:dyDescent="0.25">
      <c r="A140" s="120" t="s">
        <v>2336</v>
      </c>
      <c r="B140" s="120"/>
      <c r="C140" s="120" t="s">
        <v>50</v>
      </c>
      <c r="D14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206"/>
  <sheetViews>
    <sheetView showGridLines="0" workbookViewId="0">
      <pane ySplit="6" topLeftCell="A176" activePane="bottomLeft" state="frozen"/>
      <selection activeCell="B70" sqref="B70"/>
      <selection pane="bottomLeft" activeCell="A199" sqref="A199"/>
    </sheetView>
  </sheetViews>
  <sheetFormatPr defaultRowHeight="15" x14ac:dyDescent="0.25"/>
  <cols>
    <col min="1" max="1" width="67.855468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7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2337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2338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264</v>
      </c>
      <c r="B10" s="31" t="s">
        <v>265</v>
      </c>
      <c r="C10" s="31" t="s">
        <v>260</v>
      </c>
      <c r="D10" s="14">
        <v>1235789</v>
      </c>
      <c r="E10" s="15">
        <v>14902.38</v>
      </c>
      <c r="F10" s="16">
        <v>4.4999999999999998E-2</v>
      </c>
      <c r="G10" s="16"/>
    </row>
    <row r="11" spans="1:8" x14ac:dyDescent="0.25">
      <c r="A11" s="13" t="s">
        <v>269</v>
      </c>
      <c r="B11" s="31" t="s">
        <v>270</v>
      </c>
      <c r="C11" s="31" t="s">
        <v>260</v>
      </c>
      <c r="D11" s="14">
        <v>1264882</v>
      </c>
      <c r="E11" s="15">
        <v>12388.25</v>
      </c>
      <c r="F11" s="16">
        <v>3.7400000000000003E-2</v>
      </c>
      <c r="G11" s="16"/>
    </row>
    <row r="12" spans="1:8" x14ac:dyDescent="0.25">
      <c r="A12" s="13" t="s">
        <v>258</v>
      </c>
      <c r="B12" s="31" t="s">
        <v>259</v>
      </c>
      <c r="C12" s="31" t="s">
        <v>260</v>
      </c>
      <c r="D12" s="14">
        <v>1667382</v>
      </c>
      <c r="E12" s="15">
        <v>12197.73</v>
      </c>
      <c r="F12" s="16">
        <v>3.6900000000000002E-2</v>
      </c>
      <c r="G12" s="16"/>
    </row>
    <row r="13" spans="1:8" x14ac:dyDescent="0.25">
      <c r="A13" s="13" t="s">
        <v>261</v>
      </c>
      <c r="B13" s="31" t="s">
        <v>262</v>
      </c>
      <c r="C13" s="31" t="s">
        <v>263</v>
      </c>
      <c r="D13" s="14">
        <v>673607</v>
      </c>
      <c r="E13" s="15">
        <v>12006.37</v>
      </c>
      <c r="F13" s="16">
        <v>3.6299999999999999E-2</v>
      </c>
      <c r="G13" s="16"/>
    </row>
    <row r="14" spans="1:8" x14ac:dyDescent="0.25">
      <c r="A14" s="13" t="s">
        <v>255</v>
      </c>
      <c r="B14" s="31" t="s">
        <v>256</v>
      </c>
      <c r="C14" s="31" t="s">
        <v>257</v>
      </c>
      <c r="D14" s="14">
        <v>685019</v>
      </c>
      <c r="E14" s="15">
        <v>9205.9699999999993</v>
      </c>
      <c r="F14" s="16">
        <v>2.7799999999999998E-2</v>
      </c>
      <c r="G14" s="16"/>
    </row>
    <row r="15" spans="1:8" x14ac:dyDescent="0.25">
      <c r="A15" s="13" t="s">
        <v>276</v>
      </c>
      <c r="B15" s="31" t="s">
        <v>277</v>
      </c>
      <c r="C15" s="31" t="s">
        <v>278</v>
      </c>
      <c r="D15" s="14">
        <v>2112334</v>
      </c>
      <c r="E15" s="15">
        <v>7829.37</v>
      </c>
      <c r="F15" s="16">
        <v>2.3699999999999999E-2</v>
      </c>
      <c r="G15" s="16"/>
    </row>
    <row r="16" spans="1:8" x14ac:dyDescent="0.25">
      <c r="A16" s="13" t="s">
        <v>290</v>
      </c>
      <c r="B16" s="31" t="s">
        <v>291</v>
      </c>
      <c r="C16" s="31" t="s">
        <v>292</v>
      </c>
      <c r="D16" s="14">
        <v>391456</v>
      </c>
      <c r="E16" s="15">
        <v>6878.66</v>
      </c>
      <c r="F16" s="16">
        <v>2.0799999999999999E-2</v>
      </c>
      <c r="G16" s="16"/>
    </row>
    <row r="17" spans="1:7" x14ac:dyDescent="0.25">
      <c r="A17" s="13" t="s">
        <v>266</v>
      </c>
      <c r="B17" s="31" t="s">
        <v>267</v>
      </c>
      <c r="C17" s="31" t="s">
        <v>268</v>
      </c>
      <c r="D17" s="14">
        <v>166441</v>
      </c>
      <c r="E17" s="15">
        <v>5832.26</v>
      </c>
      <c r="F17" s="16">
        <v>1.7600000000000001E-2</v>
      </c>
      <c r="G17" s="16"/>
    </row>
    <row r="18" spans="1:7" x14ac:dyDescent="0.25">
      <c r="A18" s="13" t="s">
        <v>429</v>
      </c>
      <c r="B18" s="31" t="s">
        <v>430</v>
      </c>
      <c r="C18" s="31" t="s">
        <v>281</v>
      </c>
      <c r="D18" s="14">
        <v>709163</v>
      </c>
      <c r="E18" s="15">
        <v>5684.3</v>
      </c>
      <c r="F18" s="16">
        <v>1.72E-2</v>
      </c>
      <c r="G18" s="16"/>
    </row>
    <row r="19" spans="1:7" x14ac:dyDescent="0.25">
      <c r="A19" s="13" t="s">
        <v>356</v>
      </c>
      <c r="B19" s="31" t="s">
        <v>357</v>
      </c>
      <c r="C19" s="31" t="s">
        <v>295</v>
      </c>
      <c r="D19" s="14">
        <v>217108</v>
      </c>
      <c r="E19" s="15">
        <v>5121.3599999999997</v>
      </c>
      <c r="F19" s="16">
        <v>1.55E-2</v>
      </c>
      <c r="G19" s="16"/>
    </row>
    <row r="20" spans="1:7" x14ac:dyDescent="0.25">
      <c r="A20" s="13" t="s">
        <v>513</v>
      </c>
      <c r="B20" s="31" t="s">
        <v>514</v>
      </c>
      <c r="C20" s="31" t="s">
        <v>366</v>
      </c>
      <c r="D20" s="14">
        <v>129015</v>
      </c>
      <c r="E20" s="15">
        <v>4696.66</v>
      </c>
      <c r="F20" s="16">
        <v>1.4200000000000001E-2</v>
      </c>
      <c r="G20" s="16"/>
    </row>
    <row r="21" spans="1:7" x14ac:dyDescent="0.25">
      <c r="A21" s="13" t="s">
        <v>279</v>
      </c>
      <c r="B21" s="31" t="s">
        <v>280</v>
      </c>
      <c r="C21" s="31" t="s">
        <v>281</v>
      </c>
      <c r="D21" s="14">
        <v>133237</v>
      </c>
      <c r="E21" s="15">
        <v>4210.42</v>
      </c>
      <c r="F21" s="16">
        <v>1.2699999999999999E-2</v>
      </c>
      <c r="G21" s="16"/>
    </row>
    <row r="22" spans="1:7" x14ac:dyDescent="0.25">
      <c r="A22" s="13" t="s">
        <v>1081</v>
      </c>
      <c r="B22" s="31" t="s">
        <v>1082</v>
      </c>
      <c r="C22" s="31" t="s">
        <v>304</v>
      </c>
      <c r="D22" s="14">
        <v>106346</v>
      </c>
      <c r="E22" s="15">
        <v>4207.8999999999996</v>
      </c>
      <c r="F22" s="16">
        <v>1.2699999999999999E-2</v>
      </c>
      <c r="G22" s="16"/>
    </row>
    <row r="23" spans="1:7" x14ac:dyDescent="0.25">
      <c r="A23" s="13" t="s">
        <v>422</v>
      </c>
      <c r="B23" s="31" t="s">
        <v>423</v>
      </c>
      <c r="C23" s="31" t="s">
        <v>424</v>
      </c>
      <c r="D23" s="14">
        <v>450438</v>
      </c>
      <c r="E23" s="15">
        <v>3983.9</v>
      </c>
      <c r="F23" s="16">
        <v>1.2E-2</v>
      </c>
      <c r="G23" s="16"/>
    </row>
    <row r="24" spans="1:7" x14ac:dyDescent="0.25">
      <c r="A24" s="13" t="s">
        <v>285</v>
      </c>
      <c r="B24" s="31" t="s">
        <v>286</v>
      </c>
      <c r="C24" s="31" t="s">
        <v>287</v>
      </c>
      <c r="D24" s="14">
        <v>134427</v>
      </c>
      <c r="E24" s="15">
        <v>3971.91</v>
      </c>
      <c r="F24" s="16">
        <v>1.2E-2</v>
      </c>
      <c r="G24" s="16"/>
    </row>
    <row r="25" spans="1:7" x14ac:dyDescent="0.25">
      <c r="A25" s="13" t="s">
        <v>941</v>
      </c>
      <c r="B25" s="31" t="s">
        <v>942</v>
      </c>
      <c r="C25" s="31" t="s">
        <v>292</v>
      </c>
      <c r="D25" s="14">
        <v>162560</v>
      </c>
      <c r="E25" s="15">
        <v>3465.29</v>
      </c>
      <c r="F25" s="16">
        <v>1.0500000000000001E-2</v>
      </c>
      <c r="G25" s="16"/>
    </row>
    <row r="26" spans="1:7" x14ac:dyDescent="0.25">
      <c r="A26" s="13" t="s">
        <v>1227</v>
      </c>
      <c r="B26" s="31" t="s">
        <v>1228</v>
      </c>
      <c r="C26" s="31" t="s">
        <v>371</v>
      </c>
      <c r="D26" s="14">
        <v>2200000</v>
      </c>
      <c r="E26" s="15">
        <v>3331.24</v>
      </c>
      <c r="F26" s="16">
        <v>1.01E-2</v>
      </c>
      <c r="G26" s="16"/>
    </row>
    <row r="27" spans="1:7" x14ac:dyDescent="0.25">
      <c r="A27" s="13" t="s">
        <v>282</v>
      </c>
      <c r="B27" s="31" t="s">
        <v>283</v>
      </c>
      <c r="C27" s="31" t="s">
        <v>284</v>
      </c>
      <c r="D27" s="14">
        <v>762646</v>
      </c>
      <c r="E27" s="15">
        <v>3055.54</v>
      </c>
      <c r="F27" s="16">
        <v>9.1999999999999998E-3</v>
      </c>
      <c r="G27" s="16"/>
    </row>
    <row r="28" spans="1:7" x14ac:dyDescent="0.25">
      <c r="A28" s="13" t="s">
        <v>350</v>
      </c>
      <c r="B28" s="31" t="s">
        <v>351</v>
      </c>
      <c r="C28" s="31" t="s">
        <v>352</v>
      </c>
      <c r="D28" s="14">
        <v>75536</v>
      </c>
      <c r="E28" s="15">
        <v>2984.73</v>
      </c>
      <c r="F28" s="16">
        <v>8.9999999999999993E-3</v>
      </c>
      <c r="G28" s="16"/>
    </row>
    <row r="29" spans="1:7" x14ac:dyDescent="0.25">
      <c r="A29" s="13" t="s">
        <v>1198</v>
      </c>
      <c r="B29" s="31" t="s">
        <v>1199</v>
      </c>
      <c r="C29" s="31" t="s">
        <v>292</v>
      </c>
      <c r="D29" s="14">
        <v>296613</v>
      </c>
      <c r="E29" s="15">
        <v>2944.48</v>
      </c>
      <c r="F29" s="16">
        <v>8.8999999999999999E-3</v>
      </c>
      <c r="G29" s="16"/>
    </row>
    <row r="30" spans="1:7" x14ac:dyDescent="0.25">
      <c r="A30" s="13" t="s">
        <v>353</v>
      </c>
      <c r="B30" s="31" t="s">
        <v>354</v>
      </c>
      <c r="C30" s="31" t="s">
        <v>355</v>
      </c>
      <c r="D30" s="14">
        <v>1018943</v>
      </c>
      <c r="E30" s="15">
        <v>2931.5</v>
      </c>
      <c r="F30" s="16">
        <v>8.8999999999999999E-3</v>
      </c>
      <c r="G30" s="16"/>
    </row>
    <row r="31" spans="1:7" x14ac:dyDescent="0.25">
      <c r="A31" s="13" t="s">
        <v>271</v>
      </c>
      <c r="B31" s="31" t="s">
        <v>272</v>
      </c>
      <c r="C31" s="31" t="s">
        <v>273</v>
      </c>
      <c r="D31" s="14">
        <v>120000</v>
      </c>
      <c r="E31" s="15">
        <v>2867.28</v>
      </c>
      <c r="F31" s="16">
        <v>8.6999999999999994E-3</v>
      </c>
      <c r="G31" s="16"/>
    </row>
    <row r="32" spans="1:7" x14ac:dyDescent="0.25">
      <c r="A32" s="13" t="s">
        <v>358</v>
      </c>
      <c r="B32" s="31" t="s">
        <v>359</v>
      </c>
      <c r="C32" s="31" t="s">
        <v>287</v>
      </c>
      <c r="D32" s="14">
        <v>85061</v>
      </c>
      <c r="E32" s="15">
        <v>2861.28</v>
      </c>
      <c r="F32" s="16">
        <v>8.6E-3</v>
      </c>
      <c r="G32" s="16"/>
    </row>
    <row r="33" spans="1:7" x14ac:dyDescent="0.25">
      <c r="A33" s="13" t="s">
        <v>312</v>
      </c>
      <c r="B33" s="31" t="s">
        <v>313</v>
      </c>
      <c r="C33" s="31" t="s">
        <v>260</v>
      </c>
      <c r="D33" s="14">
        <v>246155</v>
      </c>
      <c r="E33" s="15">
        <v>2858.6</v>
      </c>
      <c r="F33" s="16">
        <v>8.6E-3</v>
      </c>
      <c r="G33" s="16"/>
    </row>
    <row r="34" spans="1:7" x14ac:dyDescent="0.25">
      <c r="A34" s="13" t="s">
        <v>523</v>
      </c>
      <c r="B34" s="31" t="s">
        <v>524</v>
      </c>
      <c r="C34" s="31" t="s">
        <v>437</v>
      </c>
      <c r="D34" s="14">
        <v>23357</v>
      </c>
      <c r="E34" s="15">
        <v>2820.59</v>
      </c>
      <c r="F34" s="16">
        <v>8.5000000000000006E-3</v>
      </c>
      <c r="G34" s="16"/>
    </row>
    <row r="35" spans="1:7" x14ac:dyDescent="0.25">
      <c r="A35" s="13" t="s">
        <v>274</v>
      </c>
      <c r="B35" s="31" t="s">
        <v>275</v>
      </c>
      <c r="C35" s="31" t="s">
        <v>273</v>
      </c>
      <c r="D35" s="14">
        <v>105000</v>
      </c>
      <c r="E35" s="15">
        <v>2817.68</v>
      </c>
      <c r="F35" s="16">
        <v>8.5000000000000006E-3</v>
      </c>
      <c r="G35" s="16"/>
    </row>
    <row r="36" spans="1:7" x14ac:dyDescent="0.25">
      <c r="A36" s="13" t="s">
        <v>362</v>
      </c>
      <c r="B36" s="31" t="s">
        <v>363</v>
      </c>
      <c r="C36" s="31" t="s">
        <v>355</v>
      </c>
      <c r="D36" s="14">
        <v>134146</v>
      </c>
      <c r="E36" s="15">
        <v>2756.97</v>
      </c>
      <c r="F36" s="16">
        <v>8.3000000000000001E-3</v>
      </c>
      <c r="G36" s="16"/>
    </row>
    <row r="37" spans="1:7" x14ac:dyDescent="0.25">
      <c r="A37" s="13" t="s">
        <v>379</v>
      </c>
      <c r="B37" s="31" t="s">
        <v>380</v>
      </c>
      <c r="C37" s="31" t="s">
        <v>257</v>
      </c>
      <c r="D37" s="14">
        <v>972332</v>
      </c>
      <c r="E37" s="15">
        <v>2732.25</v>
      </c>
      <c r="F37" s="16">
        <v>8.3000000000000001E-3</v>
      </c>
      <c r="G37" s="16"/>
    </row>
    <row r="38" spans="1:7" x14ac:dyDescent="0.25">
      <c r="A38" s="13" t="s">
        <v>908</v>
      </c>
      <c r="B38" s="31" t="s">
        <v>909</v>
      </c>
      <c r="C38" s="31" t="s">
        <v>910</v>
      </c>
      <c r="D38" s="14">
        <v>68078</v>
      </c>
      <c r="E38" s="15">
        <v>2684.66</v>
      </c>
      <c r="F38" s="16">
        <v>8.0999999999999996E-3</v>
      </c>
      <c r="G38" s="16"/>
    </row>
    <row r="39" spans="1:7" x14ac:dyDescent="0.25">
      <c r="A39" s="13" t="s">
        <v>858</v>
      </c>
      <c r="B39" s="31" t="s">
        <v>859</v>
      </c>
      <c r="C39" s="31" t="s">
        <v>346</v>
      </c>
      <c r="D39" s="14">
        <v>316479</v>
      </c>
      <c r="E39" s="15">
        <v>2516.0100000000002</v>
      </c>
      <c r="F39" s="16">
        <v>7.6E-3</v>
      </c>
      <c r="G39" s="16"/>
    </row>
    <row r="40" spans="1:7" x14ac:dyDescent="0.25">
      <c r="A40" s="13" t="s">
        <v>529</v>
      </c>
      <c r="B40" s="31" t="s">
        <v>530</v>
      </c>
      <c r="C40" s="31" t="s">
        <v>281</v>
      </c>
      <c r="D40" s="14">
        <v>1000000</v>
      </c>
      <c r="E40" s="15">
        <v>2511</v>
      </c>
      <c r="F40" s="16">
        <v>7.6E-3</v>
      </c>
      <c r="G40" s="16"/>
    </row>
    <row r="41" spans="1:7" x14ac:dyDescent="0.25">
      <c r="A41" s="13" t="s">
        <v>869</v>
      </c>
      <c r="B41" s="31" t="s">
        <v>870</v>
      </c>
      <c r="C41" s="31" t="s">
        <v>304</v>
      </c>
      <c r="D41" s="14">
        <v>1085101</v>
      </c>
      <c r="E41" s="15">
        <v>2484.66</v>
      </c>
      <c r="F41" s="16">
        <v>7.4999999999999997E-3</v>
      </c>
      <c r="G41" s="16"/>
    </row>
    <row r="42" spans="1:7" x14ac:dyDescent="0.25">
      <c r="A42" s="13" t="s">
        <v>957</v>
      </c>
      <c r="B42" s="31" t="s">
        <v>958</v>
      </c>
      <c r="C42" s="31" t="s">
        <v>292</v>
      </c>
      <c r="D42" s="14">
        <v>682125</v>
      </c>
      <c r="E42" s="15">
        <v>2461.79</v>
      </c>
      <c r="F42" s="16">
        <v>7.4000000000000003E-3</v>
      </c>
      <c r="G42" s="16"/>
    </row>
    <row r="43" spans="1:7" x14ac:dyDescent="0.25">
      <c r="A43" s="13" t="s">
        <v>405</v>
      </c>
      <c r="B43" s="31" t="s">
        <v>406</v>
      </c>
      <c r="C43" s="31" t="s">
        <v>260</v>
      </c>
      <c r="D43" s="14">
        <v>287967</v>
      </c>
      <c r="E43" s="15">
        <v>2435.34</v>
      </c>
      <c r="F43" s="16">
        <v>7.4000000000000003E-3</v>
      </c>
      <c r="G43" s="16"/>
    </row>
    <row r="44" spans="1:7" x14ac:dyDescent="0.25">
      <c r="A44" s="13" t="s">
        <v>1857</v>
      </c>
      <c r="B44" s="31" t="s">
        <v>1858</v>
      </c>
      <c r="C44" s="31" t="s">
        <v>352</v>
      </c>
      <c r="D44" s="14">
        <v>83163</v>
      </c>
      <c r="E44" s="15">
        <v>2365.7399999999998</v>
      </c>
      <c r="F44" s="16">
        <v>7.1000000000000004E-3</v>
      </c>
      <c r="G44" s="16"/>
    </row>
    <row r="45" spans="1:7" x14ac:dyDescent="0.25">
      <c r="A45" s="13" t="s">
        <v>425</v>
      </c>
      <c r="B45" s="31" t="s">
        <v>426</v>
      </c>
      <c r="C45" s="31" t="s">
        <v>292</v>
      </c>
      <c r="D45" s="14">
        <v>38606</v>
      </c>
      <c r="E45" s="15">
        <v>2295.9</v>
      </c>
      <c r="F45" s="16">
        <v>6.8999999999999999E-3</v>
      </c>
      <c r="G45" s="16"/>
    </row>
    <row r="46" spans="1:7" x14ac:dyDescent="0.25">
      <c r="A46" s="13" t="s">
        <v>314</v>
      </c>
      <c r="B46" s="31" t="s">
        <v>315</v>
      </c>
      <c r="C46" s="31" t="s">
        <v>316</v>
      </c>
      <c r="D46" s="14">
        <v>20139</v>
      </c>
      <c r="E46" s="15">
        <v>2163.94</v>
      </c>
      <c r="F46" s="16">
        <v>6.4999999999999997E-3</v>
      </c>
      <c r="G46" s="16"/>
    </row>
    <row r="47" spans="1:7" x14ac:dyDescent="0.25">
      <c r="A47" s="13" t="s">
        <v>367</v>
      </c>
      <c r="B47" s="31" t="s">
        <v>368</v>
      </c>
      <c r="C47" s="31" t="s">
        <v>287</v>
      </c>
      <c r="D47" s="14">
        <v>17250</v>
      </c>
      <c r="E47" s="15">
        <v>2122.79</v>
      </c>
      <c r="F47" s="16">
        <v>6.4000000000000003E-3</v>
      </c>
      <c r="G47" s="16"/>
    </row>
    <row r="48" spans="1:7" x14ac:dyDescent="0.25">
      <c r="A48" s="13" t="s">
        <v>409</v>
      </c>
      <c r="B48" s="31" t="s">
        <v>410</v>
      </c>
      <c r="C48" s="31" t="s">
        <v>260</v>
      </c>
      <c r="D48" s="14">
        <v>1660333</v>
      </c>
      <c r="E48" s="15">
        <v>2049.6799999999998</v>
      </c>
      <c r="F48" s="16">
        <v>6.1999999999999998E-3</v>
      </c>
      <c r="G48" s="16"/>
    </row>
    <row r="49" spans="1:7" x14ac:dyDescent="0.25">
      <c r="A49" s="13" t="s">
        <v>440</v>
      </c>
      <c r="B49" s="31" t="s">
        <v>441</v>
      </c>
      <c r="C49" s="31" t="s">
        <v>257</v>
      </c>
      <c r="D49" s="14">
        <v>606678</v>
      </c>
      <c r="E49" s="15">
        <v>2034.8</v>
      </c>
      <c r="F49" s="16">
        <v>6.1000000000000004E-3</v>
      </c>
      <c r="G49" s="16"/>
    </row>
    <row r="50" spans="1:7" x14ac:dyDescent="0.25">
      <c r="A50" s="13" t="s">
        <v>881</v>
      </c>
      <c r="B50" s="31" t="s">
        <v>882</v>
      </c>
      <c r="C50" s="31" t="s">
        <v>421</v>
      </c>
      <c r="D50" s="14">
        <v>696344</v>
      </c>
      <c r="E50" s="15">
        <v>1982.14</v>
      </c>
      <c r="F50" s="16">
        <v>6.0000000000000001E-3</v>
      </c>
      <c r="G50" s="16"/>
    </row>
    <row r="51" spans="1:7" x14ac:dyDescent="0.25">
      <c r="A51" s="13" t="s">
        <v>488</v>
      </c>
      <c r="B51" s="31" t="s">
        <v>489</v>
      </c>
      <c r="C51" s="31" t="s">
        <v>389</v>
      </c>
      <c r="D51" s="14">
        <v>265255</v>
      </c>
      <c r="E51" s="15">
        <v>1952.14</v>
      </c>
      <c r="F51" s="16">
        <v>5.8999999999999999E-3</v>
      </c>
      <c r="G51" s="16"/>
    </row>
    <row r="52" spans="1:7" x14ac:dyDescent="0.25">
      <c r="A52" s="13" t="s">
        <v>949</v>
      </c>
      <c r="B52" s="31" t="s">
        <v>950</v>
      </c>
      <c r="C52" s="31" t="s">
        <v>311</v>
      </c>
      <c r="D52" s="14">
        <v>1470</v>
      </c>
      <c r="E52" s="15">
        <v>1888.88</v>
      </c>
      <c r="F52" s="16">
        <v>5.7000000000000002E-3</v>
      </c>
      <c r="G52" s="16"/>
    </row>
    <row r="53" spans="1:7" x14ac:dyDescent="0.25">
      <c r="A53" s="13" t="s">
        <v>985</v>
      </c>
      <c r="B53" s="31" t="s">
        <v>986</v>
      </c>
      <c r="C53" s="31" t="s">
        <v>260</v>
      </c>
      <c r="D53" s="14">
        <v>1150000</v>
      </c>
      <c r="E53" s="15">
        <v>1888.3</v>
      </c>
      <c r="F53" s="16">
        <v>5.7000000000000002E-3</v>
      </c>
      <c r="G53" s="16"/>
    </row>
    <row r="54" spans="1:7" x14ac:dyDescent="0.25">
      <c r="A54" s="13" t="s">
        <v>939</v>
      </c>
      <c r="B54" s="31" t="s">
        <v>940</v>
      </c>
      <c r="C54" s="31" t="s">
        <v>395</v>
      </c>
      <c r="D54" s="14">
        <v>332025</v>
      </c>
      <c r="E54" s="15">
        <v>1885.74</v>
      </c>
      <c r="F54" s="16">
        <v>5.7000000000000002E-3</v>
      </c>
      <c r="G54" s="16"/>
    </row>
    <row r="55" spans="1:7" x14ac:dyDescent="0.25">
      <c r="A55" s="13" t="s">
        <v>860</v>
      </c>
      <c r="B55" s="31" t="s">
        <v>861</v>
      </c>
      <c r="C55" s="31" t="s">
        <v>260</v>
      </c>
      <c r="D55" s="14">
        <v>211872</v>
      </c>
      <c r="E55" s="15">
        <v>1785.45</v>
      </c>
      <c r="F55" s="16">
        <v>5.4000000000000003E-3</v>
      </c>
      <c r="G55" s="16"/>
    </row>
    <row r="56" spans="1:7" x14ac:dyDescent="0.25">
      <c r="A56" s="13" t="s">
        <v>296</v>
      </c>
      <c r="B56" s="31" t="s">
        <v>297</v>
      </c>
      <c r="C56" s="31" t="s">
        <v>292</v>
      </c>
      <c r="D56" s="14">
        <v>41452</v>
      </c>
      <c r="E56" s="15">
        <v>1749.36</v>
      </c>
      <c r="F56" s="16">
        <v>5.3E-3</v>
      </c>
      <c r="G56" s="16"/>
    </row>
    <row r="57" spans="1:7" x14ac:dyDescent="0.25">
      <c r="A57" s="13" t="s">
        <v>1656</v>
      </c>
      <c r="B57" s="31" t="s">
        <v>1657</v>
      </c>
      <c r="C57" s="31" t="s">
        <v>260</v>
      </c>
      <c r="D57" s="14">
        <v>600000</v>
      </c>
      <c r="E57" s="15">
        <v>1738.5</v>
      </c>
      <c r="F57" s="16">
        <v>5.3E-3</v>
      </c>
      <c r="G57" s="16"/>
    </row>
    <row r="58" spans="1:7" x14ac:dyDescent="0.25">
      <c r="A58" s="13" t="s">
        <v>873</v>
      </c>
      <c r="B58" s="31" t="s">
        <v>874</v>
      </c>
      <c r="C58" s="31" t="s">
        <v>437</v>
      </c>
      <c r="D58" s="14">
        <v>27845</v>
      </c>
      <c r="E58" s="15">
        <v>1715.95</v>
      </c>
      <c r="F58" s="16">
        <v>5.1999999999999998E-3</v>
      </c>
      <c r="G58" s="16"/>
    </row>
    <row r="59" spans="1:7" x14ac:dyDescent="0.25">
      <c r="A59" s="13" t="s">
        <v>2339</v>
      </c>
      <c r="B59" s="31" t="s">
        <v>2340</v>
      </c>
      <c r="C59" s="31" t="s">
        <v>905</v>
      </c>
      <c r="D59" s="14">
        <v>1552715</v>
      </c>
      <c r="E59" s="15">
        <v>1709.07</v>
      </c>
      <c r="F59" s="16">
        <v>5.1999999999999998E-3</v>
      </c>
      <c r="G59" s="16"/>
    </row>
    <row r="60" spans="1:7" x14ac:dyDescent="0.25">
      <c r="A60" s="13" t="s">
        <v>2341</v>
      </c>
      <c r="B60" s="31" t="s">
        <v>2342</v>
      </c>
      <c r="C60" s="31" t="s">
        <v>304</v>
      </c>
      <c r="D60" s="14">
        <v>900650</v>
      </c>
      <c r="E60" s="15">
        <v>1703.13</v>
      </c>
      <c r="F60" s="16">
        <v>5.1000000000000004E-3</v>
      </c>
      <c r="G60" s="16"/>
    </row>
    <row r="61" spans="1:7" x14ac:dyDescent="0.25">
      <c r="A61" s="13" t="s">
        <v>505</v>
      </c>
      <c r="B61" s="31" t="s">
        <v>506</v>
      </c>
      <c r="C61" s="31" t="s">
        <v>287</v>
      </c>
      <c r="D61" s="14">
        <v>25429</v>
      </c>
      <c r="E61" s="15">
        <v>1674.75</v>
      </c>
      <c r="F61" s="16">
        <v>5.1000000000000004E-3</v>
      </c>
      <c r="G61" s="16"/>
    </row>
    <row r="62" spans="1:7" x14ac:dyDescent="0.25">
      <c r="A62" s="13" t="s">
        <v>943</v>
      </c>
      <c r="B62" s="31" t="s">
        <v>944</v>
      </c>
      <c r="C62" s="31" t="s">
        <v>263</v>
      </c>
      <c r="D62" s="14">
        <v>400000</v>
      </c>
      <c r="E62" s="15">
        <v>1672.6</v>
      </c>
      <c r="F62" s="16">
        <v>5.1000000000000004E-3</v>
      </c>
      <c r="G62" s="16"/>
    </row>
    <row r="63" spans="1:7" x14ac:dyDescent="0.25">
      <c r="A63" s="13" t="s">
        <v>913</v>
      </c>
      <c r="B63" s="31" t="s">
        <v>914</v>
      </c>
      <c r="C63" s="31" t="s">
        <v>346</v>
      </c>
      <c r="D63" s="14">
        <v>21719</v>
      </c>
      <c r="E63" s="15">
        <v>1611.33</v>
      </c>
      <c r="F63" s="16">
        <v>4.8999999999999998E-3</v>
      </c>
      <c r="G63" s="16"/>
    </row>
    <row r="64" spans="1:7" x14ac:dyDescent="0.25">
      <c r="A64" s="13" t="s">
        <v>970</v>
      </c>
      <c r="B64" s="31" t="s">
        <v>971</v>
      </c>
      <c r="C64" s="31" t="s">
        <v>263</v>
      </c>
      <c r="D64" s="14">
        <v>101033</v>
      </c>
      <c r="E64" s="15">
        <v>1524.28</v>
      </c>
      <c r="F64" s="16">
        <v>4.5999999999999999E-3</v>
      </c>
      <c r="G64" s="16"/>
    </row>
    <row r="65" spans="1:7" x14ac:dyDescent="0.25">
      <c r="A65" s="13" t="s">
        <v>1690</v>
      </c>
      <c r="B65" s="31" t="s">
        <v>1691</v>
      </c>
      <c r="C65" s="31" t="s">
        <v>311</v>
      </c>
      <c r="D65" s="14">
        <v>10997</v>
      </c>
      <c r="E65" s="15">
        <v>1514.07</v>
      </c>
      <c r="F65" s="16">
        <v>4.5999999999999999E-3</v>
      </c>
      <c r="G65" s="16"/>
    </row>
    <row r="66" spans="1:7" x14ac:dyDescent="0.25">
      <c r="A66" s="13" t="s">
        <v>1157</v>
      </c>
      <c r="B66" s="31" t="s">
        <v>1158</v>
      </c>
      <c r="C66" s="31" t="s">
        <v>273</v>
      </c>
      <c r="D66" s="14">
        <v>1000000</v>
      </c>
      <c r="E66" s="15">
        <v>1501.2</v>
      </c>
      <c r="F66" s="16">
        <v>4.4999999999999997E-3</v>
      </c>
      <c r="G66" s="16"/>
    </row>
    <row r="67" spans="1:7" x14ac:dyDescent="0.25">
      <c r="A67" s="13" t="s">
        <v>454</v>
      </c>
      <c r="B67" s="31" t="s">
        <v>455</v>
      </c>
      <c r="C67" s="31" t="s">
        <v>292</v>
      </c>
      <c r="D67" s="14">
        <v>12450</v>
      </c>
      <c r="E67" s="15">
        <v>1497.36</v>
      </c>
      <c r="F67" s="16">
        <v>4.4999999999999997E-3</v>
      </c>
      <c r="G67" s="16"/>
    </row>
    <row r="68" spans="1:7" x14ac:dyDescent="0.25">
      <c r="A68" s="13" t="s">
        <v>402</v>
      </c>
      <c r="B68" s="31" t="s">
        <v>403</v>
      </c>
      <c r="C68" s="31" t="s">
        <v>404</v>
      </c>
      <c r="D68" s="14">
        <v>940459</v>
      </c>
      <c r="E68" s="15">
        <v>1449.53</v>
      </c>
      <c r="F68" s="16">
        <v>4.4000000000000003E-3</v>
      </c>
      <c r="G68" s="16"/>
    </row>
    <row r="69" spans="1:7" x14ac:dyDescent="0.25">
      <c r="A69" s="13" t="s">
        <v>2343</v>
      </c>
      <c r="B69" s="31" t="s">
        <v>2344</v>
      </c>
      <c r="C69" s="31" t="s">
        <v>378</v>
      </c>
      <c r="D69" s="14">
        <v>859684</v>
      </c>
      <c r="E69" s="15">
        <v>1361.91</v>
      </c>
      <c r="F69" s="16">
        <v>4.1000000000000003E-3</v>
      </c>
      <c r="G69" s="16"/>
    </row>
    <row r="70" spans="1:7" x14ac:dyDescent="0.25">
      <c r="A70" s="13" t="s">
        <v>1752</v>
      </c>
      <c r="B70" s="31" t="s">
        <v>1753</v>
      </c>
      <c r="C70" s="31" t="s">
        <v>389</v>
      </c>
      <c r="D70" s="14">
        <v>128584</v>
      </c>
      <c r="E70" s="15">
        <v>1338.82</v>
      </c>
      <c r="F70" s="16">
        <v>4.0000000000000001E-3</v>
      </c>
      <c r="G70" s="16"/>
    </row>
    <row r="71" spans="1:7" x14ac:dyDescent="0.25">
      <c r="A71" s="13" t="s">
        <v>400</v>
      </c>
      <c r="B71" s="31" t="s">
        <v>401</v>
      </c>
      <c r="C71" s="31" t="s">
        <v>295</v>
      </c>
      <c r="D71" s="14">
        <v>65197</v>
      </c>
      <c r="E71" s="15">
        <v>1338.49</v>
      </c>
      <c r="F71" s="16">
        <v>4.0000000000000001E-3</v>
      </c>
      <c r="G71" s="16"/>
    </row>
    <row r="72" spans="1:7" x14ac:dyDescent="0.25">
      <c r="A72" s="13" t="s">
        <v>298</v>
      </c>
      <c r="B72" s="31" t="s">
        <v>299</v>
      </c>
      <c r="C72" s="31" t="s">
        <v>287</v>
      </c>
      <c r="D72" s="14">
        <v>173460</v>
      </c>
      <c r="E72" s="15">
        <v>1307.8900000000001</v>
      </c>
      <c r="F72" s="16">
        <v>4.0000000000000001E-3</v>
      </c>
      <c r="G72" s="16"/>
    </row>
    <row r="73" spans="1:7" x14ac:dyDescent="0.25">
      <c r="A73" s="13" t="s">
        <v>1892</v>
      </c>
      <c r="B73" s="31" t="s">
        <v>1893</v>
      </c>
      <c r="C73" s="31" t="s">
        <v>378</v>
      </c>
      <c r="D73" s="14">
        <v>100000</v>
      </c>
      <c r="E73" s="15">
        <v>1293.4000000000001</v>
      </c>
      <c r="F73" s="16">
        <v>3.8999999999999998E-3</v>
      </c>
      <c r="G73" s="16"/>
    </row>
    <row r="74" spans="1:7" x14ac:dyDescent="0.25">
      <c r="A74" s="13" t="s">
        <v>369</v>
      </c>
      <c r="B74" s="31" t="s">
        <v>370</v>
      </c>
      <c r="C74" s="31" t="s">
        <v>371</v>
      </c>
      <c r="D74" s="14">
        <v>672713</v>
      </c>
      <c r="E74" s="15">
        <v>1290.67</v>
      </c>
      <c r="F74" s="16">
        <v>3.8999999999999998E-3</v>
      </c>
      <c r="G74" s="16"/>
    </row>
    <row r="75" spans="1:7" x14ac:dyDescent="0.25">
      <c r="A75" s="13" t="s">
        <v>951</v>
      </c>
      <c r="B75" s="31" t="s">
        <v>952</v>
      </c>
      <c r="C75" s="31" t="s">
        <v>263</v>
      </c>
      <c r="D75" s="14">
        <v>15000000</v>
      </c>
      <c r="E75" s="15">
        <v>1279.5</v>
      </c>
      <c r="F75" s="16">
        <v>3.8999999999999998E-3</v>
      </c>
      <c r="G75" s="16"/>
    </row>
    <row r="76" spans="1:7" x14ac:dyDescent="0.25">
      <c r="A76" s="13" t="s">
        <v>309</v>
      </c>
      <c r="B76" s="31" t="s">
        <v>310</v>
      </c>
      <c r="C76" s="31" t="s">
        <v>311</v>
      </c>
      <c r="D76" s="14">
        <v>148000</v>
      </c>
      <c r="E76" s="15">
        <v>1223</v>
      </c>
      <c r="F76" s="16">
        <v>3.7000000000000002E-3</v>
      </c>
      <c r="G76" s="16"/>
    </row>
    <row r="77" spans="1:7" x14ac:dyDescent="0.25">
      <c r="A77" s="13" t="s">
        <v>883</v>
      </c>
      <c r="B77" s="31" t="s">
        <v>884</v>
      </c>
      <c r="C77" s="31" t="s">
        <v>284</v>
      </c>
      <c r="D77" s="14">
        <v>104450</v>
      </c>
      <c r="E77" s="15">
        <v>1145.4000000000001</v>
      </c>
      <c r="F77" s="16">
        <v>3.5000000000000001E-3</v>
      </c>
      <c r="G77" s="16"/>
    </row>
    <row r="78" spans="1:7" x14ac:dyDescent="0.25">
      <c r="A78" s="13" t="s">
        <v>381</v>
      </c>
      <c r="B78" s="31" t="s">
        <v>382</v>
      </c>
      <c r="C78" s="31" t="s">
        <v>311</v>
      </c>
      <c r="D78" s="14">
        <v>15676</v>
      </c>
      <c r="E78" s="15">
        <v>1093.71</v>
      </c>
      <c r="F78" s="16">
        <v>3.3E-3</v>
      </c>
      <c r="G78" s="16"/>
    </row>
    <row r="79" spans="1:7" x14ac:dyDescent="0.25">
      <c r="A79" s="13" t="s">
        <v>2345</v>
      </c>
      <c r="B79" s="31" t="s">
        <v>2346</v>
      </c>
      <c r="C79" s="31" t="s">
        <v>326</v>
      </c>
      <c r="D79" s="14">
        <v>336404</v>
      </c>
      <c r="E79" s="15">
        <v>998.28</v>
      </c>
      <c r="F79" s="16">
        <v>3.0000000000000001E-3</v>
      </c>
      <c r="G79" s="16"/>
    </row>
    <row r="80" spans="1:7" x14ac:dyDescent="0.25">
      <c r="A80" s="13" t="s">
        <v>1251</v>
      </c>
      <c r="B80" s="31" t="s">
        <v>1252</v>
      </c>
      <c r="C80" s="31" t="s">
        <v>311</v>
      </c>
      <c r="D80" s="14">
        <v>25727</v>
      </c>
      <c r="E80" s="15">
        <v>989.15</v>
      </c>
      <c r="F80" s="16">
        <v>3.0000000000000001E-3</v>
      </c>
      <c r="G80" s="16"/>
    </row>
    <row r="81" spans="1:7" x14ac:dyDescent="0.25">
      <c r="A81" s="13" t="s">
        <v>1791</v>
      </c>
      <c r="B81" s="31" t="s">
        <v>1792</v>
      </c>
      <c r="C81" s="31" t="s">
        <v>451</v>
      </c>
      <c r="D81" s="14">
        <v>232114</v>
      </c>
      <c r="E81" s="15">
        <v>941.69</v>
      </c>
      <c r="F81" s="16">
        <v>2.8E-3</v>
      </c>
      <c r="G81" s="16"/>
    </row>
    <row r="82" spans="1:7" x14ac:dyDescent="0.25">
      <c r="A82" s="13" t="s">
        <v>456</v>
      </c>
      <c r="B82" s="31" t="s">
        <v>457</v>
      </c>
      <c r="C82" s="31" t="s">
        <v>304</v>
      </c>
      <c r="D82" s="14">
        <v>353133</v>
      </c>
      <c r="E82" s="15">
        <v>918.32</v>
      </c>
      <c r="F82" s="16">
        <v>2.8E-3</v>
      </c>
      <c r="G82" s="16"/>
    </row>
    <row r="83" spans="1:7" x14ac:dyDescent="0.25">
      <c r="A83" s="13" t="s">
        <v>2347</v>
      </c>
      <c r="B83" s="31" t="s">
        <v>2348</v>
      </c>
      <c r="C83" s="31" t="s">
        <v>557</v>
      </c>
      <c r="D83" s="14">
        <v>581360</v>
      </c>
      <c r="E83" s="15">
        <v>895.64</v>
      </c>
      <c r="F83" s="16">
        <v>2.7000000000000001E-3</v>
      </c>
      <c r="G83" s="16"/>
    </row>
    <row r="84" spans="1:7" x14ac:dyDescent="0.25">
      <c r="A84" s="13" t="s">
        <v>527</v>
      </c>
      <c r="B84" s="31" t="s">
        <v>528</v>
      </c>
      <c r="C84" s="31" t="s">
        <v>395</v>
      </c>
      <c r="D84" s="14">
        <v>44896</v>
      </c>
      <c r="E84" s="15">
        <v>857.42</v>
      </c>
      <c r="F84" s="16">
        <v>2.5999999999999999E-3</v>
      </c>
      <c r="G84" s="16"/>
    </row>
    <row r="85" spans="1:7" x14ac:dyDescent="0.25">
      <c r="A85" s="13" t="s">
        <v>1153</v>
      </c>
      <c r="B85" s="31" t="s">
        <v>1154</v>
      </c>
      <c r="C85" s="31" t="s">
        <v>281</v>
      </c>
      <c r="D85" s="14">
        <v>55467</v>
      </c>
      <c r="E85" s="15">
        <v>757.29</v>
      </c>
      <c r="F85" s="16">
        <v>2.3E-3</v>
      </c>
      <c r="G85" s="16"/>
    </row>
    <row r="86" spans="1:7" x14ac:dyDescent="0.25">
      <c r="A86" s="13" t="s">
        <v>1712</v>
      </c>
      <c r="B86" s="31" t="s">
        <v>1713</v>
      </c>
      <c r="C86" s="31" t="s">
        <v>284</v>
      </c>
      <c r="D86" s="14">
        <v>24445</v>
      </c>
      <c r="E86" s="15">
        <v>741.98</v>
      </c>
      <c r="F86" s="16">
        <v>2.2000000000000001E-3</v>
      </c>
      <c r="G86" s="16"/>
    </row>
    <row r="87" spans="1:7" x14ac:dyDescent="0.25">
      <c r="A87" s="13" t="s">
        <v>327</v>
      </c>
      <c r="B87" s="31" t="s">
        <v>328</v>
      </c>
      <c r="C87" s="31" t="s">
        <v>260</v>
      </c>
      <c r="D87" s="14">
        <v>209470</v>
      </c>
      <c r="E87" s="15">
        <v>740.27</v>
      </c>
      <c r="F87" s="16">
        <v>2.2000000000000001E-3</v>
      </c>
      <c r="G87" s="16"/>
    </row>
    <row r="88" spans="1:7" x14ac:dyDescent="0.25">
      <c r="A88" s="13" t="s">
        <v>1762</v>
      </c>
      <c r="B88" s="31" t="s">
        <v>1763</v>
      </c>
      <c r="C88" s="31" t="s">
        <v>281</v>
      </c>
      <c r="D88" s="14">
        <v>293680</v>
      </c>
      <c r="E88" s="15">
        <v>571.41</v>
      </c>
      <c r="F88" s="16">
        <v>1.6999999999999999E-3</v>
      </c>
      <c r="G88" s="16"/>
    </row>
    <row r="89" spans="1:7" x14ac:dyDescent="0.25">
      <c r="A89" s="13" t="s">
        <v>2349</v>
      </c>
      <c r="B89" s="31" t="s">
        <v>2350</v>
      </c>
      <c r="C89" s="31" t="s">
        <v>389</v>
      </c>
      <c r="D89" s="14">
        <v>114979</v>
      </c>
      <c r="E89" s="15">
        <v>463.83</v>
      </c>
      <c r="F89" s="16">
        <v>1.4E-3</v>
      </c>
      <c r="G89" s="16"/>
    </row>
    <row r="90" spans="1:7" x14ac:dyDescent="0.25">
      <c r="A90" s="13" t="s">
        <v>974</v>
      </c>
      <c r="B90" s="31" t="s">
        <v>975</v>
      </c>
      <c r="C90" s="31" t="s">
        <v>292</v>
      </c>
      <c r="D90" s="14">
        <v>1786</v>
      </c>
      <c r="E90" s="15">
        <v>462.84</v>
      </c>
      <c r="F90" s="16">
        <v>1.4E-3</v>
      </c>
      <c r="G90" s="16"/>
    </row>
    <row r="91" spans="1:7" x14ac:dyDescent="0.25">
      <c r="A91" s="13" t="s">
        <v>935</v>
      </c>
      <c r="B91" s="31" t="s">
        <v>936</v>
      </c>
      <c r="C91" s="31" t="s">
        <v>281</v>
      </c>
      <c r="D91" s="14">
        <v>148025</v>
      </c>
      <c r="E91" s="15">
        <v>432.6</v>
      </c>
      <c r="F91" s="16">
        <v>1.2999999999999999E-3</v>
      </c>
      <c r="G91" s="16"/>
    </row>
    <row r="92" spans="1:7" x14ac:dyDescent="0.25">
      <c r="A92" s="13" t="s">
        <v>1189</v>
      </c>
      <c r="B92" s="31" t="s">
        <v>1190</v>
      </c>
      <c r="C92" s="31" t="s">
        <v>352</v>
      </c>
      <c r="D92" s="14">
        <v>275280</v>
      </c>
      <c r="E92" s="15">
        <v>418.45</v>
      </c>
      <c r="F92" s="16">
        <v>1.2999999999999999E-3</v>
      </c>
      <c r="G92" s="16"/>
    </row>
    <row r="93" spans="1:7" x14ac:dyDescent="0.25">
      <c r="A93" s="13" t="s">
        <v>1925</v>
      </c>
      <c r="B93" s="31" t="s">
        <v>1926</v>
      </c>
      <c r="C93" s="31" t="s">
        <v>311</v>
      </c>
      <c r="D93" s="14">
        <v>77584</v>
      </c>
      <c r="E93" s="15">
        <v>399.64</v>
      </c>
      <c r="F93" s="16">
        <v>1.1999999999999999E-3</v>
      </c>
      <c r="G93" s="16"/>
    </row>
    <row r="94" spans="1:7" x14ac:dyDescent="0.25">
      <c r="A94" s="13" t="s">
        <v>2351</v>
      </c>
      <c r="B94" s="31" t="s">
        <v>2352</v>
      </c>
      <c r="C94" s="31" t="s">
        <v>557</v>
      </c>
      <c r="D94" s="14">
        <v>287799</v>
      </c>
      <c r="E94" s="15">
        <v>390.28</v>
      </c>
      <c r="F94" s="16">
        <v>1.1999999999999999E-3</v>
      </c>
      <c r="G94" s="16"/>
    </row>
    <row r="95" spans="1:7" x14ac:dyDescent="0.25">
      <c r="A95" s="13" t="s">
        <v>431</v>
      </c>
      <c r="B95" s="31" t="s">
        <v>432</v>
      </c>
      <c r="C95" s="31" t="s">
        <v>378</v>
      </c>
      <c r="D95" s="14">
        <v>16523</v>
      </c>
      <c r="E95" s="15">
        <v>320.05</v>
      </c>
      <c r="F95" s="16">
        <v>1E-3</v>
      </c>
      <c r="G95" s="16"/>
    </row>
    <row r="96" spans="1:7" x14ac:dyDescent="0.25">
      <c r="A96" s="13" t="s">
        <v>2353</v>
      </c>
      <c r="B96" s="31" t="s">
        <v>2354</v>
      </c>
      <c r="C96" s="31" t="s">
        <v>864</v>
      </c>
      <c r="D96" s="14">
        <v>422979</v>
      </c>
      <c r="E96" s="15">
        <v>235.39</v>
      </c>
      <c r="F96" s="16">
        <v>6.9999999999999999E-4</v>
      </c>
      <c r="G96" s="16"/>
    </row>
    <row r="97" spans="1:7" x14ac:dyDescent="0.25">
      <c r="A97" s="13" t="s">
        <v>511</v>
      </c>
      <c r="B97" s="31" t="s">
        <v>512</v>
      </c>
      <c r="C97" s="31" t="s">
        <v>323</v>
      </c>
      <c r="D97" s="14">
        <v>3862</v>
      </c>
      <c r="E97" s="15">
        <v>209.44</v>
      </c>
      <c r="F97" s="16">
        <v>5.9999999999999995E-4</v>
      </c>
      <c r="G97" s="16"/>
    </row>
    <row r="98" spans="1:7" x14ac:dyDescent="0.25">
      <c r="A98" s="13" t="s">
        <v>1319</v>
      </c>
      <c r="B98" s="31" t="s">
        <v>1320</v>
      </c>
      <c r="C98" s="31" t="s">
        <v>316</v>
      </c>
      <c r="D98" s="14">
        <v>805</v>
      </c>
      <c r="E98" s="15">
        <v>185.31</v>
      </c>
      <c r="F98" s="16">
        <v>5.9999999999999995E-4</v>
      </c>
      <c r="G98" s="16"/>
    </row>
    <row r="99" spans="1:7" x14ac:dyDescent="0.25">
      <c r="A99" s="13" t="s">
        <v>1849</v>
      </c>
      <c r="B99" s="31" t="s">
        <v>1850</v>
      </c>
      <c r="C99" s="31" t="s">
        <v>281</v>
      </c>
      <c r="D99" s="14">
        <v>33183</v>
      </c>
      <c r="E99" s="15">
        <v>148.94</v>
      </c>
      <c r="F99" s="16">
        <v>5.0000000000000001E-4</v>
      </c>
      <c r="G99" s="16"/>
    </row>
    <row r="100" spans="1:7" x14ac:dyDescent="0.25">
      <c r="A100" s="13" t="s">
        <v>1173</v>
      </c>
      <c r="B100" s="31" t="s">
        <v>1174</v>
      </c>
      <c r="C100" s="31" t="s">
        <v>281</v>
      </c>
      <c r="D100" s="14">
        <v>125423</v>
      </c>
      <c r="E100" s="15">
        <v>101.53</v>
      </c>
      <c r="F100" s="16">
        <v>2.9999999999999997E-4</v>
      </c>
      <c r="G100" s="16"/>
    </row>
    <row r="101" spans="1:7" x14ac:dyDescent="0.25">
      <c r="A101" s="13" t="s">
        <v>1119</v>
      </c>
      <c r="B101" s="31" t="s">
        <v>1120</v>
      </c>
      <c r="C101" s="31" t="s">
        <v>437</v>
      </c>
      <c r="D101" s="14">
        <v>2372</v>
      </c>
      <c r="E101" s="15">
        <v>25.96</v>
      </c>
      <c r="F101" s="16">
        <v>1E-4</v>
      </c>
      <c r="G101" s="16"/>
    </row>
    <row r="102" spans="1:7" x14ac:dyDescent="0.25">
      <c r="A102" s="13" t="s">
        <v>1295</v>
      </c>
      <c r="B102" s="31" t="s">
        <v>1296</v>
      </c>
      <c r="C102" s="31" t="s">
        <v>366</v>
      </c>
      <c r="D102" s="14">
        <v>450</v>
      </c>
      <c r="E102" s="15">
        <v>4.01</v>
      </c>
      <c r="F102" s="60" t="s">
        <v>197</v>
      </c>
      <c r="G102" s="16"/>
    </row>
    <row r="103" spans="1:7" x14ac:dyDescent="0.25">
      <c r="A103" s="13" t="s">
        <v>317</v>
      </c>
      <c r="B103" s="31" t="s">
        <v>318</v>
      </c>
      <c r="C103" s="31" t="s">
        <v>295</v>
      </c>
      <c r="D103" s="14">
        <v>267</v>
      </c>
      <c r="E103" s="15">
        <v>3.7</v>
      </c>
      <c r="F103" s="60" t="s">
        <v>197</v>
      </c>
      <c r="G103" s="16"/>
    </row>
    <row r="104" spans="1:7" x14ac:dyDescent="0.25">
      <c r="A104" s="13" t="s">
        <v>293</v>
      </c>
      <c r="B104" s="31" t="s">
        <v>294</v>
      </c>
      <c r="C104" s="31" t="s">
        <v>295</v>
      </c>
      <c r="D104" s="14">
        <v>110</v>
      </c>
      <c r="E104" s="15">
        <v>1.38</v>
      </c>
      <c r="F104" s="60" t="s">
        <v>197</v>
      </c>
      <c r="G104" s="16"/>
    </row>
    <row r="105" spans="1:7" x14ac:dyDescent="0.25">
      <c r="A105" s="13" t="s">
        <v>2355</v>
      </c>
      <c r="B105" s="31" t="s">
        <v>2356</v>
      </c>
      <c r="C105" s="31" t="s">
        <v>451</v>
      </c>
      <c r="D105" s="14">
        <v>3</v>
      </c>
      <c r="E105" s="15">
        <v>0.01</v>
      </c>
      <c r="F105" s="60" t="s">
        <v>197</v>
      </c>
      <c r="G105" s="16"/>
    </row>
    <row r="106" spans="1:7" x14ac:dyDescent="0.25">
      <c r="A106" s="17" t="s">
        <v>189</v>
      </c>
      <c r="B106" s="32"/>
      <c r="C106" s="32"/>
      <c r="D106" s="18"/>
      <c r="E106" s="37">
        <f>SUM(E10:E105)</f>
        <v>237002.56000000008</v>
      </c>
      <c r="F106" s="80">
        <f>SUM(F10:F105)</f>
        <v>0.71609999999999974</v>
      </c>
      <c r="G106" s="21"/>
    </row>
    <row r="107" spans="1:7" x14ac:dyDescent="0.25">
      <c r="A107" s="17" t="s">
        <v>481</v>
      </c>
      <c r="B107" s="31"/>
      <c r="C107" s="31"/>
      <c r="D107" s="14"/>
      <c r="E107" s="15"/>
      <c r="F107" s="16"/>
      <c r="G107" s="16"/>
    </row>
    <row r="108" spans="1:7" x14ac:dyDescent="0.25">
      <c r="A108" s="17" t="s">
        <v>189</v>
      </c>
      <c r="B108" s="31"/>
      <c r="C108" s="31"/>
      <c r="D108" s="14"/>
      <c r="E108" s="39" t="s">
        <v>155</v>
      </c>
      <c r="F108" s="40" t="s">
        <v>155</v>
      </c>
      <c r="G108" s="16"/>
    </row>
    <row r="109" spans="1:7" x14ac:dyDescent="0.25">
      <c r="A109" s="24" t="s">
        <v>192</v>
      </c>
      <c r="B109" s="33"/>
      <c r="C109" s="33"/>
      <c r="D109" s="25"/>
      <c r="E109" s="28">
        <f>E106</f>
        <v>237002.56000000008</v>
      </c>
      <c r="F109" s="29">
        <f>F106</f>
        <v>0.71609999999999974</v>
      </c>
      <c r="G109" s="21"/>
    </row>
    <row r="110" spans="1:7" x14ac:dyDescent="0.25">
      <c r="A110" s="13"/>
      <c r="B110" s="31"/>
      <c r="C110" s="31"/>
      <c r="D110" s="14"/>
      <c r="E110" s="15"/>
      <c r="F110" s="16"/>
      <c r="G110" s="16"/>
    </row>
    <row r="111" spans="1:7" x14ac:dyDescent="0.25">
      <c r="A111" s="17" t="s">
        <v>156</v>
      </c>
      <c r="B111" s="31"/>
      <c r="C111" s="31"/>
      <c r="D111" s="14"/>
      <c r="E111" s="15"/>
      <c r="F111" s="16"/>
      <c r="G111" s="16"/>
    </row>
    <row r="112" spans="1:7" x14ac:dyDescent="0.25">
      <c r="A112" s="17" t="s">
        <v>2357</v>
      </c>
      <c r="B112" s="31"/>
      <c r="C112" s="31"/>
      <c r="D112" s="14"/>
      <c r="E112" s="15"/>
      <c r="F112" s="16"/>
      <c r="G112" s="16"/>
    </row>
    <row r="113" spans="1:7" x14ac:dyDescent="0.25">
      <c r="A113" s="17" t="s">
        <v>2358</v>
      </c>
      <c r="B113" s="31"/>
      <c r="C113" s="31"/>
      <c r="D113" s="14"/>
      <c r="E113" s="15"/>
      <c r="F113" s="16"/>
      <c r="G113" s="16"/>
    </row>
    <row r="114" spans="1:7" x14ac:dyDescent="0.25">
      <c r="A114" s="13" t="s">
        <v>2359</v>
      </c>
      <c r="B114" s="31" t="s">
        <v>2360</v>
      </c>
      <c r="C114" s="31" t="s">
        <v>287</v>
      </c>
      <c r="D114" s="14">
        <v>217564</v>
      </c>
      <c r="E114" s="15">
        <v>22.3</v>
      </c>
      <c r="F114" s="16">
        <v>1E-4</v>
      </c>
      <c r="G114" s="16">
        <v>8.1479999999999997E-2</v>
      </c>
    </row>
    <row r="115" spans="1:7" x14ac:dyDescent="0.25">
      <c r="A115" s="13" t="s">
        <v>189</v>
      </c>
      <c r="B115" s="31"/>
      <c r="C115" s="31"/>
      <c r="D115" s="14"/>
      <c r="E115" s="15">
        <f>E114</f>
        <v>22.3</v>
      </c>
      <c r="F115" s="16">
        <v>1E-4</v>
      </c>
      <c r="G115" s="16"/>
    </row>
    <row r="116" spans="1:7" x14ac:dyDescent="0.25">
      <c r="A116" s="76" t="s">
        <v>192</v>
      </c>
      <c r="B116" s="77"/>
      <c r="C116" s="77"/>
      <c r="D116" s="78"/>
      <c r="E116" s="37">
        <f>E115</f>
        <v>22.3</v>
      </c>
      <c r="F116" s="38">
        <f>F115</f>
        <v>1E-4</v>
      </c>
      <c r="G116" s="16"/>
    </row>
    <row r="117" spans="1:7" x14ac:dyDescent="0.25">
      <c r="A117" s="13"/>
      <c r="B117" s="31"/>
      <c r="C117" s="31"/>
      <c r="D117" s="14"/>
      <c r="E117" s="15"/>
      <c r="F117" s="16"/>
      <c r="G117" s="16"/>
    </row>
    <row r="118" spans="1:7" x14ac:dyDescent="0.25">
      <c r="A118" s="17" t="s">
        <v>1525</v>
      </c>
      <c r="B118" s="31"/>
      <c r="C118" s="31"/>
      <c r="D118" s="14"/>
      <c r="E118" s="15"/>
      <c r="F118" s="16"/>
      <c r="G118" s="16"/>
    </row>
    <row r="119" spans="1:7" x14ac:dyDescent="0.25">
      <c r="A119" s="17" t="s">
        <v>1526</v>
      </c>
      <c r="B119" s="31"/>
      <c r="C119" s="31"/>
      <c r="D119" s="14"/>
      <c r="E119" s="15"/>
      <c r="F119" s="16"/>
      <c r="G119" s="16"/>
    </row>
    <row r="120" spans="1:7" x14ac:dyDescent="0.25">
      <c r="A120" s="13" t="s">
        <v>2361</v>
      </c>
      <c r="B120" s="31"/>
      <c r="C120" s="31" t="s">
        <v>295</v>
      </c>
      <c r="D120" s="14">
        <v>441200</v>
      </c>
      <c r="E120" s="15">
        <v>5489.41</v>
      </c>
      <c r="F120" s="16">
        <v>1.6589E-2</v>
      </c>
      <c r="G120" s="16"/>
    </row>
    <row r="121" spans="1:7" x14ac:dyDescent="0.25">
      <c r="A121" s="13" t="s">
        <v>2362</v>
      </c>
      <c r="B121" s="31"/>
      <c r="C121" s="31" t="s">
        <v>304</v>
      </c>
      <c r="D121" s="14">
        <v>980200</v>
      </c>
      <c r="E121" s="15">
        <v>2558.81</v>
      </c>
      <c r="F121" s="16">
        <v>7.7330000000000003E-3</v>
      </c>
      <c r="G121" s="16"/>
    </row>
    <row r="122" spans="1:7" x14ac:dyDescent="0.25">
      <c r="A122" s="13" t="s">
        <v>2363</v>
      </c>
      <c r="B122" s="31"/>
      <c r="C122" s="31" t="s">
        <v>366</v>
      </c>
      <c r="D122" s="14">
        <v>257025</v>
      </c>
      <c r="E122" s="15">
        <v>2231.23</v>
      </c>
      <c r="F122" s="16">
        <v>6.7429999999999999E-3</v>
      </c>
      <c r="G122" s="16"/>
    </row>
    <row r="123" spans="1:7" x14ac:dyDescent="0.25">
      <c r="A123" s="13" t="s">
        <v>2364</v>
      </c>
      <c r="B123" s="31"/>
      <c r="C123" s="31" t="s">
        <v>295</v>
      </c>
      <c r="D123" s="14">
        <v>137400</v>
      </c>
      <c r="E123" s="15">
        <v>1880.46</v>
      </c>
      <c r="F123" s="16">
        <v>5.6829999999999997E-3</v>
      </c>
      <c r="G123" s="16"/>
    </row>
    <row r="124" spans="1:7" x14ac:dyDescent="0.25">
      <c r="A124" s="13" t="s">
        <v>2365</v>
      </c>
      <c r="B124" s="31"/>
      <c r="C124" s="31" t="s">
        <v>316</v>
      </c>
      <c r="D124" s="14">
        <v>6650</v>
      </c>
      <c r="E124" s="15">
        <v>1531.5</v>
      </c>
      <c r="F124" s="16">
        <v>4.6280000000000002E-3</v>
      </c>
      <c r="G124" s="16"/>
    </row>
    <row r="125" spans="1:7" x14ac:dyDescent="0.25">
      <c r="A125" s="13" t="s">
        <v>2366</v>
      </c>
      <c r="B125" s="31"/>
      <c r="C125" s="31" t="s">
        <v>284</v>
      </c>
      <c r="D125" s="14">
        <v>25550</v>
      </c>
      <c r="E125" s="15">
        <v>280.33</v>
      </c>
      <c r="F125" s="16">
        <v>8.4699999999999999E-4</v>
      </c>
      <c r="G125" s="16"/>
    </row>
    <row r="126" spans="1:7" x14ac:dyDescent="0.25">
      <c r="A126" s="17" t="s">
        <v>189</v>
      </c>
      <c r="B126" s="32"/>
      <c r="C126" s="32"/>
      <c r="D126" s="18"/>
      <c r="E126" s="37">
        <v>13971.74</v>
      </c>
      <c r="F126" s="38">
        <v>4.2222999999999997E-2</v>
      </c>
      <c r="G126" s="21"/>
    </row>
    <row r="127" spans="1:7" x14ac:dyDescent="0.25">
      <c r="A127" s="13"/>
      <c r="B127" s="31"/>
      <c r="C127" s="31"/>
      <c r="D127" s="14"/>
      <c r="E127" s="15"/>
      <c r="F127" s="16"/>
      <c r="G127" s="16"/>
    </row>
    <row r="128" spans="1:7" x14ac:dyDescent="0.25">
      <c r="A128" s="13"/>
      <c r="B128" s="31"/>
      <c r="C128" s="31"/>
      <c r="D128" s="14"/>
      <c r="E128" s="15"/>
      <c r="F128" s="16"/>
      <c r="G128" s="16"/>
    </row>
    <row r="129" spans="1:7" x14ac:dyDescent="0.25">
      <c r="A129" s="13"/>
      <c r="B129" s="31"/>
      <c r="C129" s="31"/>
      <c r="D129" s="14"/>
      <c r="E129" s="15"/>
      <c r="F129" s="16"/>
      <c r="G129" s="16"/>
    </row>
    <row r="130" spans="1:7" x14ac:dyDescent="0.25">
      <c r="A130" s="24" t="s">
        <v>192</v>
      </c>
      <c r="B130" s="33"/>
      <c r="C130" s="33"/>
      <c r="D130" s="25"/>
      <c r="E130" s="19">
        <v>13971.74</v>
      </c>
      <c r="F130" s="20">
        <v>4.2222999999999997E-2</v>
      </c>
      <c r="G130" s="21"/>
    </row>
    <row r="131" spans="1:7" x14ac:dyDescent="0.25">
      <c r="A131" s="13"/>
      <c r="B131" s="31"/>
      <c r="C131" s="31"/>
      <c r="D131" s="14"/>
      <c r="E131" s="15"/>
      <c r="F131" s="16"/>
      <c r="G131" s="16"/>
    </row>
    <row r="132" spans="1:7" x14ac:dyDescent="0.25">
      <c r="A132" s="17" t="s">
        <v>156</v>
      </c>
      <c r="B132" s="31"/>
      <c r="C132" s="31"/>
      <c r="D132" s="14"/>
      <c r="E132" s="15"/>
      <c r="F132" s="16"/>
      <c r="G132" s="16"/>
    </row>
    <row r="133" spans="1:7" x14ac:dyDescent="0.25">
      <c r="A133" s="17" t="s">
        <v>157</v>
      </c>
      <c r="B133" s="31"/>
      <c r="C133" s="31"/>
      <c r="D133" s="14"/>
      <c r="E133" s="15"/>
      <c r="F133" s="16"/>
      <c r="G133" s="16"/>
    </row>
    <row r="134" spans="1:7" x14ac:dyDescent="0.25">
      <c r="A134" s="13" t="s">
        <v>1587</v>
      </c>
      <c r="B134" s="31" t="s">
        <v>1588</v>
      </c>
      <c r="C134" s="31" t="s">
        <v>163</v>
      </c>
      <c r="D134" s="14">
        <v>14000000</v>
      </c>
      <c r="E134" s="15">
        <v>13972.32</v>
      </c>
      <c r="F134" s="16">
        <v>4.2200000000000001E-2</v>
      </c>
      <c r="G134" s="16">
        <v>7.5399999999999995E-2</v>
      </c>
    </row>
    <row r="135" spans="1:7" x14ac:dyDescent="0.25">
      <c r="A135" s="13" t="s">
        <v>1601</v>
      </c>
      <c r="B135" s="31" t="s">
        <v>1602</v>
      </c>
      <c r="C135" s="31" t="s">
        <v>160</v>
      </c>
      <c r="D135" s="14">
        <v>7500000</v>
      </c>
      <c r="E135" s="15">
        <v>7506.02</v>
      </c>
      <c r="F135" s="16">
        <v>2.2700000000000001E-2</v>
      </c>
      <c r="G135" s="16">
        <v>7.8325000000000006E-2</v>
      </c>
    </row>
    <row r="136" spans="1:7" x14ac:dyDescent="0.25">
      <c r="A136" s="13" t="s">
        <v>1611</v>
      </c>
      <c r="B136" s="31" t="s">
        <v>1612</v>
      </c>
      <c r="C136" s="31" t="s">
        <v>163</v>
      </c>
      <c r="D136" s="14">
        <v>7500000</v>
      </c>
      <c r="E136" s="15">
        <v>7482.44</v>
      </c>
      <c r="F136" s="16">
        <v>2.2599999999999999E-2</v>
      </c>
      <c r="G136" s="16">
        <v>7.775E-2</v>
      </c>
    </row>
    <row r="137" spans="1:7" x14ac:dyDescent="0.25">
      <c r="A137" s="13" t="s">
        <v>1593</v>
      </c>
      <c r="B137" s="31" t="s">
        <v>1594</v>
      </c>
      <c r="C137" s="31" t="s">
        <v>163</v>
      </c>
      <c r="D137" s="14">
        <v>5000000</v>
      </c>
      <c r="E137" s="15">
        <v>4918.43</v>
      </c>
      <c r="F137" s="16">
        <v>1.49E-2</v>
      </c>
      <c r="G137" s="16">
        <v>8.0500000000000002E-2</v>
      </c>
    </row>
    <row r="138" spans="1:7" x14ac:dyDescent="0.25">
      <c r="A138" s="13" t="s">
        <v>1605</v>
      </c>
      <c r="B138" s="31" t="s">
        <v>1606</v>
      </c>
      <c r="C138" s="31" t="s">
        <v>160</v>
      </c>
      <c r="D138" s="14">
        <v>2500000</v>
      </c>
      <c r="E138" s="15">
        <v>2512.2600000000002</v>
      </c>
      <c r="F138" s="16">
        <v>7.6E-3</v>
      </c>
      <c r="G138" s="16">
        <v>7.7613000000000001E-2</v>
      </c>
    </row>
    <row r="139" spans="1:7" x14ac:dyDescent="0.25">
      <c r="A139" s="13" t="s">
        <v>2367</v>
      </c>
      <c r="B139" s="31" t="s">
        <v>2368</v>
      </c>
      <c r="C139" s="31" t="s">
        <v>163</v>
      </c>
      <c r="D139" s="14">
        <v>2500000</v>
      </c>
      <c r="E139" s="15">
        <v>2496.2199999999998</v>
      </c>
      <c r="F139" s="16">
        <v>7.4999999999999997E-3</v>
      </c>
      <c r="G139" s="16">
        <v>7.7854999999999994E-2</v>
      </c>
    </row>
    <row r="140" spans="1:7" x14ac:dyDescent="0.25">
      <c r="A140" s="17" t="s">
        <v>189</v>
      </c>
      <c r="B140" s="32"/>
      <c r="C140" s="32"/>
      <c r="D140" s="18"/>
      <c r="E140" s="37">
        <v>38887.69</v>
      </c>
      <c r="F140" s="38">
        <v>0.11749999999999999</v>
      </c>
      <c r="G140" s="21"/>
    </row>
    <row r="141" spans="1:7" x14ac:dyDescent="0.25">
      <c r="A141" s="13"/>
      <c r="B141" s="31"/>
      <c r="C141" s="31"/>
      <c r="D141" s="14"/>
      <c r="E141" s="15"/>
      <c r="F141" s="16"/>
      <c r="G141" s="16"/>
    </row>
    <row r="142" spans="1:7" x14ac:dyDescent="0.25">
      <c r="A142" s="17" t="s">
        <v>235</v>
      </c>
      <c r="B142" s="31"/>
      <c r="C142" s="31"/>
      <c r="D142" s="14"/>
      <c r="E142" s="15"/>
      <c r="F142" s="16"/>
      <c r="G142" s="16"/>
    </row>
    <row r="143" spans="1:7" x14ac:dyDescent="0.25">
      <c r="A143" s="13" t="s">
        <v>1631</v>
      </c>
      <c r="B143" s="31" t="s">
        <v>1632</v>
      </c>
      <c r="C143" s="31" t="s">
        <v>238</v>
      </c>
      <c r="D143" s="14">
        <v>2000000</v>
      </c>
      <c r="E143" s="15">
        <v>2033.02</v>
      </c>
      <c r="F143" s="16">
        <v>6.1000000000000004E-3</v>
      </c>
      <c r="G143" s="16">
        <v>6.5976999999999994E-2</v>
      </c>
    </row>
    <row r="144" spans="1:7" x14ac:dyDescent="0.25">
      <c r="A144" s="17" t="s">
        <v>189</v>
      </c>
      <c r="B144" s="32"/>
      <c r="C144" s="32"/>
      <c r="D144" s="18"/>
      <c r="E144" s="37">
        <v>2033.02</v>
      </c>
      <c r="F144" s="38">
        <v>6.1000000000000004E-3</v>
      </c>
      <c r="G144" s="21"/>
    </row>
    <row r="145" spans="1:7" x14ac:dyDescent="0.25">
      <c r="A145" s="13"/>
      <c r="B145" s="31"/>
      <c r="C145" s="31"/>
      <c r="D145" s="14"/>
      <c r="E145" s="15"/>
      <c r="F145" s="16"/>
      <c r="G145" s="16"/>
    </row>
    <row r="146" spans="1:7" x14ac:dyDescent="0.25">
      <c r="A146" s="17" t="s">
        <v>190</v>
      </c>
      <c r="B146" s="31"/>
      <c r="C146" s="31"/>
      <c r="D146" s="14"/>
      <c r="E146" s="15"/>
      <c r="F146" s="16"/>
      <c r="G146" s="16"/>
    </row>
    <row r="147" spans="1:7" x14ac:dyDescent="0.25">
      <c r="A147" s="17" t="s">
        <v>189</v>
      </c>
      <c r="B147" s="31"/>
      <c r="C147" s="31"/>
      <c r="D147" s="14"/>
      <c r="E147" s="39" t="s">
        <v>155</v>
      </c>
      <c r="F147" s="40" t="s">
        <v>155</v>
      </c>
      <c r="G147" s="16"/>
    </row>
    <row r="148" spans="1:7" x14ac:dyDescent="0.25">
      <c r="A148" s="13"/>
      <c r="B148" s="31"/>
      <c r="C148" s="31"/>
      <c r="D148" s="14"/>
      <c r="E148" s="15"/>
      <c r="F148" s="16"/>
      <c r="G148" s="16"/>
    </row>
    <row r="149" spans="1:7" x14ac:dyDescent="0.25">
      <c r="A149" s="17" t="s">
        <v>191</v>
      </c>
      <c r="B149" s="31"/>
      <c r="C149" s="31"/>
      <c r="D149" s="14"/>
      <c r="E149" s="15"/>
      <c r="F149" s="16"/>
      <c r="G149" s="16"/>
    </row>
    <row r="150" spans="1:7" x14ac:dyDescent="0.25">
      <c r="A150" s="17" t="s">
        <v>189</v>
      </c>
      <c r="B150" s="31"/>
      <c r="C150" s="31"/>
      <c r="D150" s="14"/>
      <c r="E150" s="39" t="s">
        <v>155</v>
      </c>
      <c r="F150" s="40" t="s">
        <v>155</v>
      </c>
      <c r="G150" s="16"/>
    </row>
    <row r="151" spans="1:7" x14ac:dyDescent="0.25">
      <c r="A151" s="13"/>
      <c r="B151" s="31"/>
      <c r="C151" s="31"/>
      <c r="D151" s="14"/>
      <c r="E151" s="15"/>
      <c r="F151" s="16"/>
      <c r="G151" s="16"/>
    </row>
    <row r="152" spans="1:7" x14ac:dyDescent="0.25">
      <c r="A152" s="24" t="s">
        <v>192</v>
      </c>
      <c r="B152" s="33"/>
      <c r="C152" s="33"/>
      <c r="D152" s="25"/>
      <c r="E152" s="19">
        <v>40920.71</v>
      </c>
      <c r="F152" s="20">
        <v>0.1236</v>
      </c>
      <c r="G152" s="21"/>
    </row>
    <row r="153" spans="1:7" x14ac:dyDescent="0.25">
      <c r="A153" s="13"/>
      <c r="B153" s="31"/>
      <c r="C153" s="31"/>
      <c r="D153" s="14"/>
      <c r="E153" s="15"/>
      <c r="F153" s="16"/>
      <c r="G153" s="16"/>
    </row>
    <row r="154" spans="1:7" x14ac:dyDescent="0.25">
      <c r="A154" s="13"/>
      <c r="B154" s="31"/>
      <c r="C154" s="31"/>
      <c r="D154" s="14"/>
      <c r="E154" s="15"/>
      <c r="F154" s="16"/>
      <c r="G154" s="16"/>
    </row>
    <row r="155" spans="1:7" x14ac:dyDescent="0.25">
      <c r="A155" s="17" t="s">
        <v>891</v>
      </c>
      <c r="B155" s="31"/>
      <c r="C155" s="31"/>
      <c r="D155" s="14"/>
      <c r="E155" s="15"/>
      <c r="F155" s="16"/>
      <c r="G155" s="16"/>
    </row>
    <row r="156" spans="1:7" x14ac:dyDescent="0.25">
      <c r="A156" s="13" t="s">
        <v>892</v>
      </c>
      <c r="B156" s="31" t="s">
        <v>893</v>
      </c>
      <c r="C156" s="31"/>
      <c r="D156" s="14">
        <v>281301.79450000002</v>
      </c>
      <c r="E156" s="15">
        <v>10016.81</v>
      </c>
      <c r="F156" s="16">
        <v>3.0300000000000001E-2</v>
      </c>
      <c r="G156" s="16"/>
    </row>
    <row r="157" spans="1:7" x14ac:dyDescent="0.25">
      <c r="A157" s="13" t="s">
        <v>2369</v>
      </c>
      <c r="B157" s="31" t="s">
        <v>2370</v>
      </c>
      <c r="C157" s="31"/>
      <c r="D157" s="14">
        <v>283343.76799999998</v>
      </c>
      <c r="E157" s="15">
        <v>3034.37</v>
      </c>
      <c r="F157" s="16">
        <v>9.1999999999999998E-3</v>
      </c>
      <c r="G157" s="16"/>
    </row>
    <row r="158" spans="1:7" x14ac:dyDescent="0.25">
      <c r="A158" s="13" t="s">
        <v>1640</v>
      </c>
      <c r="B158" s="31" t="s">
        <v>1641</v>
      </c>
      <c r="C158" s="31"/>
      <c r="D158" s="14">
        <v>18597042.9144</v>
      </c>
      <c r="E158" s="15">
        <v>2020.83</v>
      </c>
      <c r="F158" s="16">
        <v>6.1000000000000004E-3</v>
      </c>
      <c r="G158" s="16"/>
    </row>
    <row r="159" spans="1:7" x14ac:dyDescent="0.25">
      <c r="A159" s="13" t="s">
        <v>1642</v>
      </c>
      <c r="B159" s="31" t="s">
        <v>1643</v>
      </c>
      <c r="C159" s="31"/>
      <c r="D159" s="14">
        <v>14999250.037</v>
      </c>
      <c r="E159" s="15">
        <v>1654.42</v>
      </c>
      <c r="F159" s="16">
        <v>5.0000000000000001E-3</v>
      </c>
      <c r="G159" s="16"/>
    </row>
    <row r="160" spans="1:7" x14ac:dyDescent="0.25">
      <c r="A160" s="13" t="s">
        <v>2371</v>
      </c>
      <c r="B160" s="31" t="s">
        <v>2372</v>
      </c>
      <c r="C160" s="31"/>
      <c r="D160" s="14">
        <v>1634279.088</v>
      </c>
      <c r="E160" s="15">
        <v>214.91</v>
      </c>
      <c r="F160" s="16">
        <v>5.9999999999999995E-4</v>
      </c>
      <c r="G160" s="16"/>
    </row>
    <row r="161" spans="1:7" x14ac:dyDescent="0.25">
      <c r="A161" s="13"/>
      <c r="B161" s="31"/>
      <c r="C161" s="31"/>
      <c r="D161" s="14"/>
      <c r="E161" s="15"/>
      <c r="F161" s="16"/>
      <c r="G161" s="16"/>
    </row>
    <row r="162" spans="1:7" x14ac:dyDescent="0.25">
      <c r="A162" s="24" t="s">
        <v>192</v>
      </c>
      <c r="B162" s="33"/>
      <c r="C162" s="33"/>
      <c r="D162" s="25"/>
      <c r="E162" s="19">
        <v>16941.34</v>
      </c>
      <c r="F162" s="20">
        <v>5.1200000000000002E-2</v>
      </c>
      <c r="G162" s="21"/>
    </row>
    <row r="163" spans="1:7" x14ac:dyDescent="0.25">
      <c r="A163" s="13"/>
      <c r="B163" s="31"/>
      <c r="C163" s="31"/>
      <c r="D163" s="14"/>
      <c r="E163" s="15"/>
      <c r="F163" s="16"/>
      <c r="G163" s="16"/>
    </row>
    <row r="164" spans="1:7" x14ac:dyDescent="0.25">
      <c r="A164" s="17" t="s">
        <v>193</v>
      </c>
      <c r="B164" s="31"/>
      <c r="C164" s="31"/>
      <c r="D164" s="14"/>
      <c r="E164" s="15"/>
      <c r="F164" s="16"/>
      <c r="G164" s="16"/>
    </row>
    <row r="165" spans="1:7" x14ac:dyDescent="0.25">
      <c r="A165" s="13" t="s">
        <v>194</v>
      </c>
      <c r="B165" s="31"/>
      <c r="C165" s="31"/>
      <c r="D165" s="14"/>
      <c r="E165" s="15">
        <v>34871.03</v>
      </c>
      <c r="F165" s="16">
        <v>0.10539999999999999</v>
      </c>
      <c r="G165" s="16">
        <v>5.2232000000000001E-2</v>
      </c>
    </row>
    <row r="166" spans="1:7" x14ac:dyDescent="0.25">
      <c r="A166" s="17" t="s">
        <v>189</v>
      </c>
      <c r="B166" s="32"/>
      <c r="C166" s="32"/>
      <c r="D166" s="18"/>
      <c r="E166" s="37">
        <v>34871.03</v>
      </c>
      <c r="F166" s="38">
        <v>0.10539999999999999</v>
      </c>
      <c r="G166" s="21"/>
    </row>
    <row r="167" spans="1:7" x14ac:dyDescent="0.25">
      <c r="A167" s="13"/>
      <c r="B167" s="31"/>
      <c r="C167" s="31"/>
      <c r="D167" s="14"/>
      <c r="E167" s="15"/>
      <c r="F167" s="16"/>
      <c r="G167" s="16"/>
    </row>
    <row r="168" spans="1:7" x14ac:dyDescent="0.25">
      <c r="A168" s="24" t="s">
        <v>192</v>
      </c>
      <c r="B168" s="33"/>
      <c r="C168" s="33"/>
      <c r="D168" s="25"/>
      <c r="E168" s="19">
        <v>34871.03</v>
      </c>
      <c r="F168" s="20">
        <v>0.10539999999999999</v>
      </c>
      <c r="G168" s="21"/>
    </row>
    <row r="169" spans="1:7" x14ac:dyDescent="0.25">
      <c r="A169" s="13" t="s">
        <v>195</v>
      </c>
      <c r="B169" s="31"/>
      <c r="C169" s="31"/>
      <c r="D169" s="14"/>
      <c r="E169" s="15">
        <v>1477.6616355000001</v>
      </c>
      <c r="F169" s="16">
        <v>4.4650000000000002E-3</v>
      </c>
      <c r="G169" s="16"/>
    </row>
    <row r="170" spans="1:7" x14ac:dyDescent="0.25">
      <c r="A170" s="13" t="s">
        <v>196</v>
      </c>
      <c r="B170" s="31"/>
      <c r="C170" s="31"/>
      <c r="D170" s="14"/>
      <c r="E170" s="35">
        <v>-345.30163549999997</v>
      </c>
      <c r="F170" s="36">
        <v>-8.6499999999999999E-4</v>
      </c>
      <c r="G170" s="16">
        <v>5.2232000000000001E-2</v>
      </c>
    </row>
    <row r="171" spans="1:7" x14ac:dyDescent="0.25">
      <c r="A171" s="26" t="s">
        <v>198</v>
      </c>
      <c r="B171" s="34"/>
      <c r="C171" s="34"/>
      <c r="D171" s="27"/>
      <c r="E171" s="28">
        <v>330890.3</v>
      </c>
      <c r="F171" s="29">
        <v>1</v>
      </c>
      <c r="G171" s="29"/>
    </row>
    <row r="173" spans="1:7" x14ac:dyDescent="0.25">
      <c r="A173" s="1" t="s">
        <v>1644</v>
      </c>
    </row>
    <row r="174" spans="1:7" x14ac:dyDescent="0.25">
      <c r="A174" s="1" t="s">
        <v>199</v>
      </c>
    </row>
    <row r="175" spans="1:7" x14ac:dyDescent="0.25">
      <c r="A175" s="74" t="s">
        <v>200</v>
      </c>
    </row>
    <row r="177" spans="1:4" x14ac:dyDescent="0.25">
      <c r="A177" s="1" t="s">
        <v>211</v>
      </c>
    </row>
    <row r="178" spans="1:4" x14ac:dyDescent="0.25">
      <c r="A178" s="48" t="s">
        <v>212</v>
      </c>
      <c r="B178" s="3" t="s">
        <v>155</v>
      </c>
    </row>
    <row r="179" spans="1:4" x14ac:dyDescent="0.25">
      <c r="A179" t="s">
        <v>213</v>
      </c>
    </row>
    <row r="180" spans="1:4" x14ac:dyDescent="0.25">
      <c r="A180" t="s">
        <v>214</v>
      </c>
      <c r="B180" t="s">
        <v>215</v>
      </c>
      <c r="C180" t="s">
        <v>215</v>
      </c>
    </row>
    <row r="181" spans="1:4" x14ac:dyDescent="0.25">
      <c r="B181" s="49">
        <v>45930</v>
      </c>
      <c r="C181" s="49">
        <v>46112</v>
      </c>
    </row>
    <row r="182" spans="1:4" x14ac:dyDescent="0.25">
      <c r="A182" t="s">
        <v>482</v>
      </c>
      <c r="B182">
        <v>72.87</v>
      </c>
      <c r="C182">
        <v>68.400000000000006</v>
      </c>
    </row>
    <row r="183" spans="1:4" x14ac:dyDescent="0.25">
      <c r="A183" t="s">
        <v>217</v>
      </c>
      <c r="B183">
        <v>33.46</v>
      </c>
      <c r="C183">
        <v>30.25</v>
      </c>
    </row>
    <row r="184" spans="1:4" x14ac:dyDescent="0.25">
      <c r="A184" t="s">
        <v>2373</v>
      </c>
      <c r="B184">
        <v>62.41</v>
      </c>
      <c r="C184">
        <v>58.15</v>
      </c>
    </row>
    <row r="185" spans="1:4" x14ac:dyDescent="0.25">
      <c r="A185" t="s">
        <v>2374</v>
      </c>
      <c r="B185">
        <v>63.61</v>
      </c>
      <c r="C185">
        <v>59.26</v>
      </c>
    </row>
    <row r="186" spans="1:4" x14ac:dyDescent="0.25">
      <c r="A186" t="s">
        <v>483</v>
      </c>
      <c r="B186">
        <v>63.08</v>
      </c>
      <c r="C186">
        <v>58.77</v>
      </c>
    </row>
    <row r="187" spans="1:4" x14ac:dyDescent="0.25">
      <c r="A187" t="s">
        <v>219</v>
      </c>
      <c r="B187">
        <v>27.09</v>
      </c>
      <c r="C187">
        <v>24.09</v>
      </c>
    </row>
    <row r="189" spans="1:4" x14ac:dyDescent="0.25">
      <c r="A189" t="s">
        <v>1031</v>
      </c>
    </row>
    <row r="191" spans="1:4" x14ac:dyDescent="0.25">
      <c r="A191" s="51" t="s">
        <v>1032</v>
      </c>
      <c r="B191" s="51" t="s">
        <v>1033</v>
      </c>
      <c r="C191" s="51" t="s">
        <v>1034</v>
      </c>
      <c r="D191" s="51" t="s">
        <v>1035</v>
      </c>
    </row>
    <row r="192" spans="1:4" x14ac:dyDescent="0.25">
      <c r="A192" s="51" t="s">
        <v>2375</v>
      </c>
      <c r="B192" s="51"/>
      <c r="C192" s="51">
        <v>1.24</v>
      </c>
      <c r="D192" s="51">
        <v>1.24</v>
      </c>
    </row>
    <row r="193" spans="1:4" x14ac:dyDescent="0.25">
      <c r="A193" s="51" t="s">
        <v>2164</v>
      </c>
      <c r="B193" s="51"/>
      <c r="C193" s="51">
        <v>1.24</v>
      </c>
      <c r="D193" s="51">
        <v>1.24</v>
      </c>
    </row>
    <row r="195" spans="1:4" x14ac:dyDescent="0.25">
      <c r="A195" t="s">
        <v>221</v>
      </c>
      <c r="B195" s="3" t="s">
        <v>155</v>
      </c>
    </row>
    <row r="196" spans="1:4" x14ac:dyDescent="0.25">
      <c r="A196" s="48" t="s">
        <v>222</v>
      </c>
      <c r="B196" s="3" t="s">
        <v>155</v>
      </c>
    </row>
    <row r="197" spans="1:4" x14ac:dyDescent="0.25">
      <c r="A197" s="48" t="s">
        <v>223</v>
      </c>
      <c r="B197" s="3" t="s">
        <v>155</v>
      </c>
    </row>
    <row r="198" spans="1:4" x14ac:dyDescent="0.25">
      <c r="A198" t="s">
        <v>484</v>
      </c>
      <c r="B198" s="50">
        <v>1.2659</v>
      </c>
    </row>
    <row r="199" spans="1:4" ht="29.1" customHeight="1" x14ac:dyDescent="0.25">
      <c r="A199" s="48" t="s">
        <v>225</v>
      </c>
      <c r="B199" s="50">
        <v>13971.742525</v>
      </c>
    </row>
    <row r="200" spans="1:4" ht="29.1" customHeight="1" x14ac:dyDescent="0.25">
      <c r="A200" s="48" t="s">
        <v>226</v>
      </c>
      <c r="B200" s="3" t="s">
        <v>155</v>
      </c>
    </row>
    <row r="201" spans="1:4" ht="29.1" customHeight="1" x14ac:dyDescent="0.25">
      <c r="A201" s="48" t="s">
        <v>227</v>
      </c>
      <c r="B201" s="3" t="s">
        <v>155</v>
      </c>
    </row>
    <row r="202" spans="1:4" x14ac:dyDescent="0.25">
      <c r="A202" s="48" t="s">
        <v>228</v>
      </c>
      <c r="B202" s="3" t="s">
        <v>155</v>
      </c>
    </row>
    <row r="203" spans="1:4" x14ac:dyDescent="0.25">
      <c r="A203" s="48" t="s">
        <v>229</v>
      </c>
      <c r="B203" s="3" t="s">
        <v>155</v>
      </c>
    </row>
    <row r="205" spans="1:4" ht="69.95" customHeight="1" x14ac:dyDescent="0.25">
      <c r="A205" s="120" t="s">
        <v>230</v>
      </c>
      <c r="B205" s="120" t="s">
        <v>231</v>
      </c>
      <c r="C205" s="120" t="s">
        <v>3</v>
      </c>
      <c r="D205" s="120" t="s">
        <v>4</v>
      </c>
    </row>
    <row r="206" spans="1:4" ht="69.95" customHeight="1" x14ac:dyDescent="0.25">
      <c r="A206" s="120" t="s">
        <v>2376</v>
      </c>
      <c r="B206" s="120"/>
      <c r="C206" s="120" t="s">
        <v>80</v>
      </c>
      <c r="D206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5"/>
  <sheetViews>
    <sheetView showGridLines="0" workbookViewId="0">
      <pane ySplit="6" topLeftCell="A122" activePane="bottomLeft" state="frozen"/>
      <selection activeCell="B70" sqref="B70"/>
      <selection pane="bottomLeft" activeCell="A138" sqref="A138"/>
    </sheetView>
  </sheetViews>
  <sheetFormatPr defaultRowHeight="15" x14ac:dyDescent="0.25"/>
  <cols>
    <col min="1" max="1" width="63.42578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252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253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255</v>
      </c>
      <c r="B10" s="31" t="s">
        <v>256</v>
      </c>
      <c r="C10" s="31" t="s">
        <v>257</v>
      </c>
      <c r="D10" s="14">
        <v>154769</v>
      </c>
      <c r="E10" s="15">
        <v>2079.94</v>
      </c>
      <c r="F10" s="16">
        <v>5.2600000000000001E-2</v>
      </c>
      <c r="G10" s="16"/>
    </row>
    <row r="11" spans="1:8" x14ac:dyDescent="0.25">
      <c r="A11" s="13" t="s">
        <v>258</v>
      </c>
      <c r="B11" s="31" t="s">
        <v>259</v>
      </c>
      <c r="C11" s="31" t="s">
        <v>260</v>
      </c>
      <c r="D11" s="14">
        <v>249864</v>
      </c>
      <c r="E11" s="15">
        <v>1827.88</v>
      </c>
      <c r="F11" s="16">
        <v>4.6300000000000001E-2</v>
      </c>
      <c r="G11" s="16"/>
    </row>
    <row r="12" spans="1:8" x14ac:dyDescent="0.25">
      <c r="A12" s="13" t="s">
        <v>261</v>
      </c>
      <c r="B12" s="31" t="s">
        <v>262</v>
      </c>
      <c r="C12" s="31" t="s">
        <v>263</v>
      </c>
      <c r="D12" s="14">
        <v>84003</v>
      </c>
      <c r="E12" s="15">
        <v>1497.27</v>
      </c>
      <c r="F12" s="16">
        <v>3.7900000000000003E-2</v>
      </c>
      <c r="G12" s="16"/>
    </row>
    <row r="13" spans="1:8" x14ac:dyDescent="0.25">
      <c r="A13" s="13" t="s">
        <v>264</v>
      </c>
      <c r="B13" s="31" t="s">
        <v>265</v>
      </c>
      <c r="C13" s="31" t="s">
        <v>260</v>
      </c>
      <c r="D13" s="14">
        <v>102311</v>
      </c>
      <c r="E13" s="15">
        <v>1233.77</v>
      </c>
      <c r="F13" s="16">
        <v>3.1199999999999999E-2</v>
      </c>
      <c r="G13" s="16"/>
    </row>
    <row r="14" spans="1:8" x14ac:dyDescent="0.25">
      <c r="A14" s="13" t="s">
        <v>266</v>
      </c>
      <c r="B14" s="31" t="s">
        <v>267</v>
      </c>
      <c r="C14" s="31" t="s">
        <v>268</v>
      </c>
      <c r="D14" s="14">
        <v>33431</v>
      </c>
      <c r="E14" s="15">
        <v>1171.46</v>
      </c>
      <c r="F14" s="16">
        <v>2.9600000000000001E-2</v>
      </c>
      <c r="G14" s="16"/>
    </row>
    <row r="15" spans="1:8" x14ac:dyDescent="0.25">
      <c r="A15" s="13" t="s">
        <v>269</v>
      </c>
      <c r="B15" s="31" t="s">
        <v>270</v>
      </c>
      <c r="C15" s="31" t="s">
        <v>260</v>
      </c>
      <c r="D15" s="14">
        <v>111376</v>
      </c>
      <c r="E15" s="15">
        <v>1090.82</v>
      </c>
      <c r="F15" s="16">
        <v>2.76E-2</v>
      </c>
      <c r="G15" s="16"/>
    </row>
    <row r="16" spans="1:8" x14ac:dyDescent="0.25">
      <c r="A16" s="13" t="s">
        <v>271</v>
      </c>
      <c r="B16" s="31" t="s">
        <v>272</v>
      </c>
      <c r="C16" s="31" t="s">
        <v>273</v>
      </c>
      <c r="D16" s="14">
        <v>42695</v>
      </c>
      <c r="E16" s="15">
        <v>1020.15</v>
      </c>
      <c r="F16" s="16">
        <v>2.58E-2</v>
      </c>
      <c r="G16" s="16"/>
    </row>
    <row r="17" spans="1:7" x14ac:dyDescent="0.25">
      <c r="A17" s="13" t="s">
        <v>274</v>
      </c>
      <c r="B17" s="31" t="s">
        <v>275</v>
      </c>
      <c r="C17" s="31" t="s">
        <v>273</v>
      </c>
      <c r="D17" s="14">
        <v>34841</v>
      </c>
      <c r="E17" s="15">
        <v>934.96</v>
      </c>
      <c r="F17" s="16">
        <v>2.3699999999999999E-2</v>
      </c>
      <c r="G17" s="16"/>
    </row>
    <row r="18" spans="1:7" x14ac:dyDescent="0.25">
      <c r="A18" s="13" t="s">
        <v>276</v>
      </c>
      <c r="B18" s="31" t="s">
        <v>277</v>
      </c>
      <c r="C18" s="31" t="s">
        <v>278</v>
      </c>
      <c r="D18" s="14">
        <v>243851</v>
      </c>
      <c r="E18" s="15">
        <v>903.83</v>
      </c>
      <c r="F18" s="16">
        <v>2.29E-2</v>
      </c>
      <c r="G18" s="16"/>
    </row>
    <row r="19" spans="1:7" x14ac:dyDescent="0.25">
      <c r="A19" s="13" t="s">
        <v>279</v>
      </c>
      <c r="B19" s="31" t="s">
        <v>280</v>
      </c>
      <c r="C19" s="31" t="s">
        <v>281</v>
      </c>
      <c r="D19" s="14">
        <v>28474</v>
      </c>
      <c r="E19" s="15">
        <v>899.81</v>
      </c>
      <c r="F19" s="16">
        <v>2.2800000000000001E-2</v>
      </c>
      <c r="G19" s="16"/>
    </row>
    <row r="20" spans="1:7" x14ac:dyDescent="0.25">
      <c r="A20" s="13" t="s">
        <v>282</v>
      </c>
      <c r="B20" s="31" t="s">
        <v>283</v>
      </c>
      <c r="C20" s="31" t="s">
        <v>284</v>
      </c>
      <c r="D20" s="14">
        <v>219943</v>
      </c>
      <c r="E20" s="15">
        <v>881.2</v>
      </c>
      <c r="F20" s="16">
        <v>2.23E-2</v>
      </c>
      <c r="G20" s="16"/>
    </row>
    <row r="21" spans="1:7" x14ac:dyDescent="0.25">
      <c r="A21" s="13" t="s">
        <v>285</v>
      </c>
      <c r="B21" s="31" t="s">
        <v>286</v>
      </c>
      <c r="C21" s="31" t="s">
        <v>287</v>
      </c>
      <c r="D21" s="14">
        <v>24276</v>
      </c>
      <c r="E21" s="15">
        <v>717.28</v>
      </c>
      <c r="F21" s="16">
        <v>1.8200000000000001E-2</v>
      </c>
      <c r="G21" s="16"/>
    </row>
    <row r="22" spans="1:7" x14ac:dyDescent="0.25">
      <c r="A22" s="13" t="s">
        <v>288</v>
      </c>
      <c r="B22" s="31" t="s">
        <v>289</v>
      </c>
      <c r="C22" s="31" t="s">
        <v>260</v>
      </c>
      <c r="D22" s="14">
        <v>239574</v>
      </c>
      <c r="E22" s="15">
        <v>693.33</v>
      </c>
      <c r="F22" s="16">
        <v>1.7500000000000002E-2</v>
      </c>
      <c r="G22" s="16"/>
    </row>
    <row r="23" spans="1:7" x14ac:dyDescent="0.25">
      <c r="A23" s="13" t="s">
        <v>290</v>
      </c>
      <c r="B23" s="31" t="s">
        <v>291</v>
      </c>
      <c r="C23" s="31" t="s">
        <v>292</v>
      </c>
      <c r="D23" s="14">
        <v>39348</v>
      </c>
      <c r="E23" s="15">
        <v>691.42</v>
      </c>
      <c r="F23" s="16">
        <v>1.7500000000000002E-2</v>
      </c>
      <c r="G23" s="16"/>
    </row>
    <row r="24" spans="1:7" x14ac:dyDescent="0.25">
      <c r="A24" s="13" t="s">
        <v>293</v>
      </c>
      <c r="B24" s="31" t="s">
        <v>294</v>
      </c>
      <c r="C24" s="31" t="s">
        <v>295</v>
      </c>
      <c r="D24" s="14">
        <v>55040</v>
      </c>
      <c r="E24" s="15">
        <v>688.33</v>
      </c>
      <c r="F24" s="16">
        <v>1.7399999999999999E-2</v>
      </c>
      <c r="G24" s="16"/>
    </row>
    <row r="25" spans="1:7" x14ac:dyDescent="0.25">
      <c r="A25" s="13" t="s">
        <v>296</v>
      </c>
      <c r="B25" s="31" t="s">
        <v>297</v>
      </c>
      <c r="C25" s="31" t="s">
        <v>292</v>
      </c>
      <c r="D25" s="14">
        <v>14589</v>
      </c>
      <c r="E25" s="15">
        <v>615.67999999999995</v>
      </c>
      <c r="F25" s="16">
        <v>1.5599999999999999E-2</v>
      </c>
      <c r="G25" s="16"/>
    </row>
    <row r="26" spans="1:7" x14ac:dyDescent="0.25">
      <c r="A26" s="13" t="s">
        <v>298</v>
      </c>
      <c r="B26" s="31" t="s">
        <v>299</v>
      </c>
      <c r="C26" s="31" t="s">
        <v>287</v>
      </c>
      <c r="D26" s="14">
        <v>80511</v>
      </c>
      <c r="E26" s="15">
        <v>607.04999999999995</v>
      </c>
      <c r="F26" s="16">
        <v>1.54E-2</v>
      </c>
      <c r="G26" s="16"/>
    </row>
    <row r="27" spans="1:7" x14ac:dyDescent="0.25">
      <c r="A27" s="13" t="s">
        <v>300</v>
      </c>
      <c r="B27" s="31" t="s">
        <v>301</v>
      </c>
      <c r="C27" s="31" t="s">
        <v>281</v>
      </c>
      <c r="D27" s="14">
        <v>59166</v>
      </c>
      <c r="E27" s="15">
        <v>515.99</v>
      </c>
      <c r="F27" s="16">
        <v>1.3100000000000001E-2</v>
      </c>
      <c r="G27" s="16"/>
    </row>
    <row r="28" spans="1:7" x14ac:dyDescent="0.25">
      <c r="A28" s="13" t="s">
        <v>302</v>
      </c>
      <c r="B28" s="31" t="s">
        <v>303</v>
      </c>
      <c r="C28" s="31" t="s">
        <v>304</v>
      </c>
      <c r="D28" s="14">
        <v>15256</v>
      </c>
      <c r="E28" s="15">
        <v>502.81</v>
      </c>
      <c r="F28" s="16">
        <v>1.2699999999999999E-2</v>
      </c>
      <c r="G28" s="16"/>
    </row>
    <row r="29" spans="1:7" x14ac:dyDescent="0.25">
      <c r="A29" s="13" t="s">
        <v>305</v>
      </c>
      <c r="B29" s="31" t="s">
        <v>306</v>
      </c>
      <c r="C29" s="31" t="s">
        <v>260</v>
      </c>
      <c r="D29" s="14">
        <v>206897</v>
      </c>
      <c r="E29" s="15">
        <v>496.24</v>
      </c>
      <c r="F29" s="16">
        <v>1.26E-2</v>
      </c>
      <c r="G29" s="16"/>
    </row>
    <row r="30" spans="1:7" x14ac:dyDescent="0.25">
      <c r="A30" s="13" t="s">
        <v>307</v>
      </c>
      <c r="B30" s="31" t="s">
        <v>308</v>
      </c>
      <c r="C30" s="31" t="s">
        <v>281</v>
      </c>
      <c r="D30" s="14">
        <v>42114</v>
      </c>
      <c r="E30" s="15">
        <v>487.68</v>
      </c>
      <c r="F30" s="16">
        <v>1.23E-2</v>
      </c>
      <c r="G30" s="16"/>
    </row>
    <row r="31" spans="1:7" x14ac:dyDescent="0.25">
      <c r="A31" s="13" t="s">
        <v>309</v>
      </c>
      <c r="B31" s="31" t="s">
        <v>310</v>
      </c>
      <c r="C31" s="31" t="s">
        <v>311</v>
      </c>
      <c r="D31" s="14">
        <v>58896</v>
      </c>
      <c r="E31" s="15">
        <v>486.69</v>
      </c>
      <c r="F31" s="16">
        <v>1.23E-2</v>
      </c>
      <c r="G31" s="16"/>
    </row>
    <row r="32" spans="1:7" x14ac:dyDescent="0.25">
      <c r="A32" s="13" t="s">
        <v>312</v>
      </c>
      <c r="B32" s="31" t="s">
        <v>313</v>
      </c>
      <c r="C32" s="31" t="s">
        <v>260</v>
      </c>
      <c r="D32" s="14">
        <v>41786</v>
      </c>
      <c r="E32" s="15">
        <v>485.26</v>
      </c>
      <c r="F32" s="16">
        <v>1.23E-2</v>
      </c>
      <c r="G32" s="16"/>
    </row>
    <row r="33" spans="1:7" x14ac:dyDescent="0.25">
      <c r="A33" s="13" t="s">
        <v>314</v>
      </c>
      <c r="B33" s="31" t="s">
        <v>315</v>
      </c>
      <c r="C33" s="31" t="s">
        <v>316</v>
      </c>
      <c r="D33" s="14">
        <v>4337</v>
      </c>
      <c r="E33" s="15">
        <v>466.01</v>
      </c>
      <c r="F33" s="16">
        <v>1.18E-2</v>
      </c>
      <c r="G33" s="16"/>
    </row>
    <row r="34" spans="1:7" x14ac:dyDescent="0.25">
      <c r="A34" s="13" t="s">
        <v>317</v>
      </c>
      <c r="B34" s="31" t="s">
        <v>318</v>
      </c>
      <c r="C34" s="31" t="s">
        <v>295</v>
      </c>
      <c r="D34" s="14">
        <v>33651</v>
      </c>
      <c r="E34" s="15">
        <v>465.73</v>
      </c>
      <c r="F34" s="16">
        <v>1.18E-2</v>
      </c>
      <c r="G34" s="16"/>
    </row>
    <row r="35" spans="1:7" x14ac:dyDescent="0.25">
      <c r="A35" s="13" t="s">
        <v>319</v>
      </c>
      <c r="B35" s="31" t="s">
        <v>320</v>
      </c>
      <c r="C35" s="31" t="s">
        <v>295</v>
      </c>
      <c r="D35" s="14">
        <v>34446</v>
      </c>
      <c r="E35" s="15">
        <v>462.13</v>
      </c>
      <c r="F35" s="16">
        <v>1.17E-2</v>
      </c>
      <c r="G35" s="16"/>
    </row>
    <row r="36" spans="1:7" x14ac:dyDescent="0.25">
      <c r="A36" s="13" t="s">
        <v>321</v>
      </c>
      <c r="B36" s="31" t="s">
        <v>322</v>
      </c>
      <c r="C36" s="31" t="s">
        <v>323</v>
      </c>
      <c r="D36" s="14">
        <v>74140</v>
      </c>
      <c r="E36" s="15">
        <v>461.11</v>
      </c>
      <c r="F36" s="16">
        <v>1.17E-2</v>
      </c>
      <c r="G36" s="16"/>
    </row>
    <row r="37" spans="1:7" x14ac:dyDescent="0.25">
      <c r="A37" s="13" t="s">
        <v>324</v>
      </c>
      <c r="B37" s="31" t="s">
        <v>325</v>
      </c>
      <c r="C37" s="31" t="s">
        <v>326</v>
      </c>
      <c r="D37" s="14">
        <v>25823</v>
      </c>
      <c r="E37" s="15">
        <v>458.95</v>
      </c>
      <c r="F37" s="16">
        <v>1.1599999999999999E-2</v>
      </c>
      <c r="G37" s="16"/>
    </row>
    <row r="38" spans="1:7" x14ac:dyDescent="0.25">
      <c r="A38" s="13" t="s">
        <v>327</v>
      </c>
      <c r="B38" s="31" t="s">
        <v>328</v>
      </c>
      <c r="C38" s="31" t="s">
        <v>260</v>
      </c>
      <c r="D38" s="14">
        <v>128627</v>
      </c>
      <c r="E38" s="15">
        <v>454.57</v>
      </c>
      <c r="F38" s="16">
        <v>1.15E-2</v>
      </c>
      <c r="G38" s="16"/>
    </row>
    <row r="39" spans="1:7" x14ac:dyDescent="0.25">
      <c r="A39" s="13" t="s">
        <v>329</v>
      </c>
      <c r="B39" s="31" t="s">
        <v>330</v>
      </c>
      <c r="C39" s="31" t="s">
        <v>311</v>
      </c>
      <c r="D39" s="14">
        <v>425270</v>
      </c>
      <c r="E39" s="15">
        <v>446.87</v>
      </c>
      <c r="F39" s="16">
        <v>1.1299999999999999E-2</v>
      </c>
      <c r="G39" s="16"/>
    </row>
    <row r="40" spans="1:7" x14ac:dyDescent="0.25">
      <c r="A40" s="13" t="s">
        <v>331</v>
      </c>
      <c r="B40" s="31" t="s">
        <v>332</v>
      </c>
      <c r="C40" s="31" t="s">
        <v>333</v>
      </c>
      <c r="D40" s="14">
        <v>14122</v>
      </c>
      <c r="E40" s="15">
        <v>437.61</v>
      </c>
      <c r="F40" s="16">
        <v>1.11E-2</v>
      </c>
      <c r="G40" s="16"/>
    </row>
    <row r="41" spans="1:7" x14ac:dyDescent="0.25">
      <c r="A41" s="13" t="s">
        <v>334</v>
      </c>
      <c r="B41" s="31" t="s">
        <v>335</v>
      </c>
      <c r="C41" s="31" t="s">
        <v>281</v>
      </c>
      <c r="D41" s="14">
        <v>170406</v>
      </c>
      <c r="E41" s="15">
        <v>409.32</v>
      </c>
      <c r="F41" s="16">
        <v>1.04E-2</v>
      </c>
      <c r="G41" s="16"/>
    </row>
    <row r="42" spans="1:7" x14ac:dyDescent="0.25">
      <c r="A42" s="13" t="s">
        <v>336</v>
      </c>
      <c r="B42" s="31" t="s">
        <v>337</v>
      </c>
      <c r="C42" s="31" t="s">
        <v>292</v>
      </c>
      <c r="D42" s="14">
        <v>25558</v>
      </c>
      <c r="E42" s="15">
        <v>409.23</v>
      </c>
      <c r="F42" s="16">
        <v>1.04E-2</v>
      </c>
      <c r="G42" s="16"/>
    </row>
    <row r="43" spans="1:7" x14ac:dyDescent="0.25">
      <c r="A43" s="13" t="s">
        <v>338</v>
      </c>
      <c r="B43" s="31" t="s">
        <v>339</v>
      </c>
      <c r="C43" s="31" t="s">
        <v>292</v>
      </c>
      <c r="D43" s="14">
        <v>17554</v>
      </c>
      <c r="E43" s="15">
        <v>406.18</v>
      </c>
      <c r="F43" s="16">
        <v>1.03E-2</v>
      </c>
      <c r="G43" s="16"/>
    </row>
    <row r="44" spans="1:7" x14ac:dyDescent="0.25">
      <c r="A44" s="13" t="s">
        <v>340</v>
      </c>
      <c r="B44" s="31" t="s">
        <v>341</v>
      </c>
      <c r="C44" s="31" t="s">
        <v>281</v>
      </c>
      <c r="D44" s="14">
        <v>29328</v>
      </c>
      <c r="E44" s="15">
        <v>397.31</v>
      </c>
      <c r="F44" s="16">
        <v>1.01E-2</v>
      </c>
      <c r="G44" s="16"/>
    </row>
    <row r="45" spans="1:7" x14ac:dyDescent="0.25">
      <c r="A45" s="13" t="s">
        <v>342</v>
      </c>
      <c r="B45" s="31" t="s">
        <v>343</v>
      </c>
      <c r="C45" s="31" t="s">
        <v>295</v>
      </c>
      <c r="D45" s="14">
        <v>8130</v>
      </c>
      <c r="E45" s="15">
        <v>396.52</v>
      </c>
      <c r="F45" s="16">
        <v>0.01</v>
      </c>
      <c r="G45" s="16"/>
    </row>
    <row r="46" spans="1:7" x14ac:dyDescent="0.25">
      <c r="A46" s="13" t="s">
        <v>344</v>
      </c>
      <c r="B46" s="31" t="s">
        <v>345</v>
      </c>
      <c r="C46" s="31" t="s">
        <v>346</v>
      </c>
      <c r="D46" s="14">
        <v>40506</v>
      </c>
      <c r="E46" s="15">
        <v>389.79</v>
      </c>
      <c r="F46" s="16">
        <v>9.9000000000000008E-3</v>
      </c>
      <c r="G46" s="16"/>
    </row>
    <row r="47" spans="1:7" x14ac:dyDescent="0.25">
      <c r="A47" s="13" t="s">
        <v>347</v>
      </c>
      <c r="B47" s="31" t="s">
        <v>348</v>
      </c>
      <c r="C47" s="31" t="s">
        <v>349</v>
      </c>
      <c r="D47" s="14">
        <v>26469</v>
      </c>
      <c r="E47" s="15">
        <v>377.92</v>
      </c>
      <c r="F47" s="16">
        <v>9.5999999999999992E-3</v>
      </c>
      <c r="G47" s="16"/>
    </row>
    <row r="48" spans="1:7" x14ac:dyDescent="0.25">
      <c r="A48" s="13" t="s">
        <v>350</v>
      </c>
      <c r="B48" s="31" t="s">
        <v>351</v>
      </c>
      <c r="C48" s="31" t="s">
        <v>352</v>
      </c>
      <c r="D48" s="14">
        <v>9427</v>
      </c>
      <c r="E48" s="15">
        <v>372.5</v>
      </c>
      <c r="F48" s="16">
        <v>9.4000000000000004E-3</v>
      </c>
      <c r="G48" s="16"/>
    </row>
    <row r="49" spans="1:7" x14ac:dyDescent="0.25">
      <c r="A49" s="13" t="s">
        <v>353</v>
      </c>
      <c r="B49" s="31" t="s">
        <v>354</v>
      </c>
      <c r="C49" s="31" t="s">
        <v>355</v>
      </c>
      <c r="D49" s="14">
        <v>123968</v>
      </c>
      <c r="E49" s="15">
        <v>356.66</v>
      </c>
      <c r="F49" s="16">
        <v>8.9999999999999993E-3</v>
      </c>
      <c r="G49" s="16"/>
    </row>
    <row r="50" spans="1:7" x14ac:dyDescent="0.25">
      <c r="A50" s="13" t="s">
        <v>356</v>
      </c>
      <c r="B50" s="31" t="s">
        <v>357</v>
      </c>
      <c r="C50" s="31" t="s">
        <v>295</v>
      </c>
      <c r="D50" s="14">
        <v>15057</v>
      </c>
      <c r="E50" s="15">
        <v>355.18</v>
      </c>
      <c r="F50" s="16">
        <v>8.9999999999999993E-3</v>
      </c>
      <c r="G50" s="16"/>
    </row>
    <row r="51" spans="1:7" x14ac:dyDescent="0.25">
      <c r="A51" s="13" t="s">
        <v>358</v>
      </c>
      <c r="B51" s="31" t="s">
        <v>359</v>
      </c>
      <c r="C51" s="31" t="s">
        <v>287</v>
      </c>
      <c r="D51" s="14">
        <v>10395</v>
      </c>
      <c r="E51" s="15">
        <v>349.67</v>
      </c>
      <c r="F51" s="16">
        <v>8.8999999999999999E-3</v>
      </c>
      <c r="G51" s="16"/>
    </row>
    <row r="52" spans="1:7" x14ac:dyDescent="0.25">
      <c r="A52" s="13" t="s">
        <v>360</v>
      </c>
      <c r="B52" s="31" t="s">
        <v>361</v>
      </c>
      <c r="C52" s="31" t="s">
        <v>260</v>
      </c>
      <c r="D52" s="14">
        <v>131204</v>
      </c>
      <c r="E52" s="15">
        <v>340.34</v>
      </c>
      <c r="F52" s="16">
        <v>8.6E-3</v>
      </c>
      <c r="G52" s="16"/>
    </row>
    <row r="53" spans="1:7" x14ac:dyDescent="0.25">
      <c r="A53" s="13" t="s">
        <v>362</v>
      </c>
      <c r="B53" s="31" t="s">
        <v>363</v>
      </c>
      <c r="C53" s="31" t="s">
        <v>355</v>
      </c>
      <c r="D53" s="14">
        <v>15735</v>
      </c>
      <c r="E53" s="15">
        <v>323.39</v>
      </c>
      <c r="F53" s="16">
        <v>8.2000000000000007E-3</v>
      </c>
      <c r="G53" s="16"/>
    </row>
    <row r="54" spans="1:7" x14ac:dyDescent="0.25">
      <c r="A54" s="13" t="s">
        <v>364</v>
      </c>
      <c r="B54" s="31" t="s">
        <v>365</v>
      </c>
      <c r="C54" s="31" t="s">
        <v>366</v>
      </c>
      <c r="D54" s="14">
        <v>125626</v>
      </c>
      <c r="E54" s="15">
        <v>308.41000000000003</v>
      </c>
      <c r="F54" s="16">
        <v>7.7999999999999996E-3</v>
      </c>
      <c r="G54" s="16"/>
    </row>
    <row r="55" spans="1:7" x14ac:dyDescent="0.25">
      <c r="A55" s="13" t="s">
        <v>367</v>
      </c>
      <c r="B55" s="31" t="s">
        <v>368</v>
      </c>
      <c r="C55" s="31" t="s">
        <v>287</v>
      </c>
      <c r="D55" s="14">
        <v>2501</v>
      </c>
      <c r="E55" s="15">
        <v>307.77</v>
      </c>
      <c r="F55" s="16">
        <v>7.7999999999999996E-3</v>
      </c>
      <c r="G55" s="16"/>
    </row>
    <row r="56" spans="1:7" x14ac:dyDescent="0.25">
      <c r="A56" s="13" t="s">
        <v>369</v>
      </c>
      <c r="B56" s="31" t="s">
        <v>370</v>
      </c>
      <c r="C56" s="31" t="s">
        <v>371</v>
      </c>
      <c r="D56" s="14">
        <v>155961</v>
      </c>
      <c r="E56" s="15">
        <v>299.23</v>
      </c>
      <c r="F56" s="16">
        <v>7.6E-3</v>
      </c>
      <c r="G56" s="16"/>
    </row>
    <row r="57" spans="1:7" x14ac:dyDescent="0.25">
      <c r="A57" s="13" t="s">
        <v>372</v>
      </c>
      <c r="B57" s="31" t="s">
        <v>373</v>
      </c>
      <c r="C57" s="31" t="s">
        <v>281</v>
      </c>
      <c r="D57" s="14">
        <v>39480</v>
      </c>
      <c r="E57" s="15">
        <v>297.94</v>
      </c>
      <c r="F57" s="16">
        <v>7.4999999999999997E-3</v>
      </c>
      <c r="G57" s="16"/>
    </row>
    <row r="58" spans="1:7" x14ac:dyDescent="0.25">
      <c r="A58" s="13" t="s">
        <v>374</v>
      </c>
      <c r="B58" s="31" t="s">
        <v>375</v>
      </c>
      <c r="C58" s="31" t="s">
        <v>371</v>
      </c>
      <c r="D58" s="14">
        <v>24651</v>
      </c>
      <c r="E58" s="15">
        <v>274.39</v>
      </c>
      <c r="F58" s="16">
        <v>6.8999999999999999E-3</v>
      </c>
      <c r="G58" s="16"/>
    </row>
    <row r="59" spans="1:7" x14ac:dyDescent="0.25">
      <c r="A59" s="13" t="s">
        <v>376</v>
      </c>
      <c r="B59" s="31" t="s">
        <v>377</v>
      </c>
      <c r="C59" s="31" t="s">
        <v>378</v>
      </c>
      <c r="D59" s="14">
        <v>6787</v>
      </c>
      <c r="E59" s="15">
        <v>274.06</v>
      </c>
      <c r="F59" s="16">
        <v>6.8999999999999999E-3</v>
      </c>
      <c r="G59" s="16"/>
    </row>
    <row r="60" spans="1:7" x14ac:dyDescent="0.25">
      <c r="A60" s="13" t="s">
        <v>379</v>
      </c>
      <c r="B60" s="31" t="s">
        <v>380</v>
      </c>
      <c r="C60" s="31" t="s">
        <v>257</v>
      </c>
      <c r="D60" s="14">
        <v>95312</v>
      </c>
      <c r="E60" s="15">
        <v>267.83</v>
      </c>
      <c r="F60" s="16">
        <v>6.7999999999999996E-3</v>
      </c>
      <c r="G60" s="16"/>
    </row>
    <row r="61" spans="1:7" x14ac:dyDescent="0.25">
      <c r="A61" s="13" t="s">
        <v>381</v>
      </c>
      <c r="B61" s="31" t="s">
        <v>382</v>
      </c>
      <c r="C61" s="31" t="s">
        <v>311</v>
      </c>
      <c r="D61" s="14">
        <v>3816</v>
      </c>
      <c r="E61" s="15">
        <v>266.24</v>
      </c>
      <c r="F61" s="16">
        <v>6.7000000000000002E-3</v>
      </c>
      <c r="G61" s="16"/>
    </row>
    <row r="62" spans="1:7" x14ac:dyDescent="0.25">
      <c r="A62" s="13" t="s">
        <v>383</v>
      </c>
      <c r="B62" s="31" t="s">
        <v>384</v>
      </c>
      <c r="C62" s="31" t="s">
        <v>273</v>
      </c>
      <c r="D62" s="14">
        <v>30316</v>
      </c>
      <c r="E62" s="15">
        <v>265.73</v>
      </c>
      <c r="F62" s="16">
        <v>6.7000000000000002E-3</v>
      </c>
      <c r="G62" s="16"/>
    </row>
    <row r="63" spans="1:7" x14ac:dyDescent="0.25">
      <c r="A63" s="13" t="s">
        <v>385</v>
      </c>
      <c r="B63" s="31" t="s">
        <v>386</v>
      </c>
      <c r="C63" s="31" t="s">
        <v>295</v>
      </c>
      <c r="D63" s="14">
        <v>23630</v>
      </c>
      <c r="E63" s="15">
        <v>263.39999999999998</v>
      </c>
      <c r="F63" s="16">
        <v>6.7000000000000002E-3</v>
      </c>
      <c r="G63" s="16"/>
    </row>
    <row r="64" spans="1:7" x14ac:dyDescent="0.25">
      <c r="A64" s="13" t="s">
        <v>387</v>
      </c>
      <c r="B64" s="31" t="s">
        <v>388</v>
      </c>
      <c r="C64" s="31" t="s">
        <v>389</v>
      </c>
      <c r="D64" s="14">
        <v>25751</v>
      </c>
      <c r="E64" s="15">
        <v>261.32</v>
      </c>
      <c r="F64" s="16">
        <v>6.6E-3</v>
      </c>
      <c r="G64" s="16"/>
    </row>
    <row r="65" spans="1:7" x14ac:dyDescent="0.25">
      <c r="A65" s="13" t="s">
        <v>390</v>
      </c>
      <c r="B65" s="31" t="s">
        <v>391</v>
      </c>
      <c r="C65" s="31" t="s">
        <v>392</v>
      </c>
      <c r="D65" s="14">
        <v>57452</v>
      </c>
      <c r="E65" s="15">
        <v>258.79000000000002</v>
      </c>
      <c r="F65" s="16">
        <v>6.6E-3</v>
      </c>
      <c r="G65" s="16"/>
    </row>
    <row r="66" spans="1:7" x14ac:dyDescent="0.25">
      <c r="A66" s="13" t="s">
        <v>393</v>
      </c>
      <c r="B66" s="31" t="s">
        <v>394</v>
      </c>
      <c r="C66" s="31" t="s">
        <v>395</v>
      </c>
      <c r="D66" s="14">
        <v>68506</v>
      </c>
      <c r="E66" s="15">
        <v>249.67</v>
      </c>
      <c r="F66" s="16">
        <v>6.3E-3</v>
      </c>
      <c r="G66" s="16"/>
    </row>
    <row r="67" spans="1:7" x14ac:dyDescent="0.25">
      <c r="A67" s="13" t="s">
        <v>396</v>
      </c>
      <c r="B67" s="31" t="s">
        <v>397</v>
      </c>
      <c r="C67" s="31" t="s">
        <v>295</v>
      </c>
      <c r="D67" s="14">
        <v>48398</v>
      </c>
      <c r="E67" s="15">
        <v>249.03</v>
      </c>
      <c r="F67" s="16">
        <v>6.3E-3</v>
      </c>
      <c r="G67" s="16"/>
    </row>
    <row r="68" spans="1:7" x14ac:dyDescent="0.25">
      <c r="A68" s="13" t="s">
        <v>398</v>
      </c>
      <c r="B68" s="31" t="s">
        <v>399</v>
      </c>
      <c r="C68" s="31" t="s">
        <v>260</v>
      </c>
      <c r="D68" s="14">
        <v>480869</v>
      </c>
      <c r="E68" s="15">
        <v>248.75</v>
      </c>
      <c r="F68" s="16">
        <v>6.3E-3</v>
      </c>
      <c r="G68" s="16"/>
    </row>
    <row r="69" spans="1:7" x14ac:dyDescent="0.25">
      <c r="A69" s="13" t="s">
        <v>400</v>
      </c>
      <c r="B69" s="31" t="s">
        <v>401</v>
      </c>
      <c r="C69" s="31" t="s">
        <v>295</v>
      </c>
      <c r="D69" s="14">
        <v>12086</v>
      </c>
      <c r="E69" s="15">
        <v>248.13</v>
      </c>
      <c r="F69" s="16">
        <v>6.3E-3</v>
      </c>
      <c r="G69" s="16"/>
    </row>
    <row r="70" spans="1:7" x14ac:dyDescent="0.25">
      <c r="A70" s="13" t="s">
        <v>402</v>
      </c>
      <c r="B70" s="31" t="s">
        <v>403</v>
      </c>
      <c r="C70" s="31" t="s">
        <v>404</v>
      </c>
      <c r="D70" s="14">
        <v>158565</v>
      </c>
      <c r="E70" s="15">
        <v>244.4</v>
      </c>
      <c r="F70" s="16">
        <v>6.1999999999999998E-3</v>
      </c>
      <c r="G70" s="16"/>
    </row>
    <row r="71" spans="1:7" x14ac:dyDescent="0.25">
      <c r="A71" s="13" t="s">
        <v>405</v>
      </c>
      <c r="B71" s="31" t="s">
        <v>406</v>
      </c>
      <c r="C71" s="31" t="s">
        <v>260</v>
      </c>
      <c r="D71" s="14">
        <v>28692</v>
      </c>
      <c r="E71" s="15">
        <v>242.65</v>
      </c>
      <c r="F71" s="16">
        <v>6.1000000000000004E-3</v>
      </c>
      <c r="G71" s="16"/>
    </row>
    <row r="72" spans="1:7" x14ac:dyDescent="0.25">
      <c r="A72" s="13" t="s">
        <v>407</v>
      </c>
      <c r="B72" s="31" t="s">
        <v>408</v>
      </c>
      <c r="C72" s="31" t="s">
        <v>371</v>
      </c>
      <c r="D72" s="14">
        <v>20512</v>
      </c>
      <c r="E72" s="15">
        <v>230.25</v>
      </c>
      <c r="F72" s="16">
        <v>5.7999999999999996E-3</v>
      </c>
      <c r="G72" s="16"/>
    </row>
    <row r="73" spans="1:7" x14ac:dyDescent="0.25">
      <c r="A73" s="13" t="s">
        <v>409</v>
      </c>
      <c r="B73" s="31" t="s">
        <v>410</v>
      </c>
      <c r="C73" s="31" t="s">
        <v>260</v>
      </c>
      <c r="D73" s="14">
        <v>186245</v>
      </c>
      <c r="E73" s="15">
        <v>229.92</v>
      </c>
      <c r="F73" s="16">
        <v>5.7999999999999996E-3</v>
      </c>
      <c r="G73" s="16"/>
    </row>
    <row r="74" spans="1:7" x14ac:dyDescent="0.25">
      <c r="A74" s="13" t="s">
        <v>411</v>
      </c>
      <c r="B74" s="31" t="s">
        <v>412</v>
      </c>
      <c r="C74" s="31" t="s">
        <v>311</v>
      </c>
      <c r="D74" s="14">
        <v>9788</v>
      </c>
      <c r="E74" s="15">
        <v>216.7</v>
      </c>
      <c r="F74" s="16">
        <v>5.4999999999999997E-3</v>
      </c>
      <c r="G74" s="16"/>
    </row>
    <row r="75" spans="1:7" x14ac:dyDescent="0.25">
      <c r="A75" s="13" t="s">
        <v>413</v>
      </c>
      <c r="B75" s="31" t="s">
        <v>414</v>
      </c>
      <c r="C75" s="31" t="s">
        <v>281</v>
      </c>
      <c r="D75" s="14">
        <v>23559</v>
      </c>
      <c r="E75" s="15">
        <v>213.16</v>
      </c>
      <c r="F75" s="16">
        <v>5.4000000000000003E-3</v>
      </c>
      <c r="G75" s="16"/>
    </row>
    <row r="76" spans="1:7" x14ac:dyDescent="0.25">
      <c r="A76" s="13" t="s">
        <v>415</v>
      </c>
      <c r="B76" s="31" t="s">
        <v>416</v>
      </c>
      <c r="C76" s="31" t="s">
        <v>268</v>
      </c>
      <c r="D76" s="14">
        <v>12301</v>
      </c>
      <c r="E76" s="15">
        <v>213.15</v>
      </c>
      <c r="F76" s="16">
        <v>5.4000000000000003E-3</v>
      </c>
      <c r="G76" s="16"/>
    </row>
    <row r="77" spans="1:7" x14ac:dyDescent="0.25">
      <c r="A77" s="13" t="s">
        <v>417</v>
      </c>
      <c r="B77" s="31" t="s">
        <v>418</v>
      </c>
      <c r="C77" s="31" t="s">
        <v>260</v>
      </c>
      <c r="D77" s="14">
        <v>84647</v>
      </c>
      <c r="E77" s="15">
        <v>209.59</v>
      </c>
      <c r="F77" s="16">
        <v>5.3E-3</v>
      </c>
      <c r="G77" s="16"/>
    </row>
    <row r="78" spans="1:7" x14ac:dyDescent="0.25">
      <c r="A78" s="13" t="s">
        <v>419</v>
      </c>
      <c r="B78" s="31" t="s">
        <v>420</v>
      </c>
      <c r="C78" s="31" t="s">
        <v>421</v>
      </c>
      <c r="D78" s="14">
        <v>42375</v>
      </c>
      <c r="E78" s="15">
        <v>201.47</v>
      </c>
      <c r="F78" s="16">
        <v>5.1000000000000004E-3</v>
      </c>
      <c r="G78" s="16"/>
    </row>
    <row r="79" spans="1:7" x14ac:dyDescent="0.25">
      <c r="A79" s="13" t="s">
        <v>422</v>
      </c>
      <c r="B79" s="31" t="s">
        <v>423</v>
      </c>
      <c r="C79" s="31" t="s">
        <v>424</v>
      </c>
      <c r="D79" s="14">
        <v>22760</v>
      </c>
      <c r="E79" s="15">
        <v>201.3</v>
      </c>
      <c r="F79" s="16">
        <v>5.1000000000000004E-3</v>
      </c>
      <c r="G79" s="16"/>
    </row>
    <row r="80" spans="1:7" x14ac:dyDescent="0.25">
      <c r="A80" s="13" t="s">
        <v>425</v>
      </c>
      <c r="B80" s="31" t="s">
        <v>426</v>
      </c>
      <c r="C80" s="31" t="s">
        <v>292</v>
      </c>
      <c r="D80" s="14">
        <v>3220</v>
      </c>
      <c r="E80" s="15">
        <v>191.49</v>
      </c>
      <c r="F80" s="16">
        <v>4.7999999999999996E-3</v>
      </c>
      <c r="G80" s="16"/>
    </row>
    <row r="81" spans="1:7" x14ac:dyDescent="0.25">
      <c r="A81" s="13" t="s">
        <v>427</v>
      </c>
      <c r="B81" s="31" t="s">
        <v>428</v>
      </c>
      <c r="C81" s="31" t="s">
        <v>346</v>
      </c>
      <c r="D81" s="14">
        <v>30206</v>
      </c>
      <c r="E81" s="15">
        <v>187.73</v>
      </c>
      <c r="F81" s="16">
        <v>4.7999999999999996E-3</v>
      </c>
      <c r="G81" s="16"/>
    </row>
    <row r="82" spans="1:7" x14ac:dyDescent="0.25">
      <c r="A82" s="13" t="s">
        <v>429</v>
      </c>
      <c r="B82" s="31" t="s">
        <v>430</v>
      </c>
      <c r="C82" s="31" t="s">
        <v>281</v>
      </c>
      <c r="D82" s="14">
        <v>23293</v>
      </c>
      <c r="E82" s="15">
        <v>186.71</v>
      </c>
      <c r="F82" s="16">
        <v>4.7000000000000002E-3</v>
      </c>
      <c r="G82" s="16"/>
    </row>
    <row r="83" spans="1:7" x14ac:dyDescent="0.25">
      <c r="A83" s="13" t="s">
        <v>431</v>
      </c>
      <c r="B83" s="31" t="s">
        <v>432</v>
      </c>
      <c r="C83" s="31" t="s">
        <v>378</v>
      </c>
      <c r="D83" s="14">
        <v>9269</v>
      </c>
      <c r="E83" s="15">
        <v>179.54</v>
      </c>
      <c r="F83" s="16">
        <v>4.4999999999999997E-3</v>
      </c>
      <c r="G83" s="16"/>
    </row>
    <row r="84" spans="1:7" x14ac:dyDescent="0.25">
      <c r="A84" s="13" t="s">
        <v>433</v>
      </c>
      <c r="B84" s="31" t="s">
        <v>434</v>
      </c>
      <c r="C84" s="31" t="s">
        <v>352</v>
      </c>
      <c r="D84" s="14">
        <v>11109</v>
      </c>
      <c r="E84" s="15">
        <v>178.93</v>
      </c>
      <c r="F84" s="16">
        <v>4.4999999999999997E-3</v>
      </c>
      <c r="G84" s="16"/>
    </row>
    <row r="85" spans="1:7" x14ac:dyDescent="0.25">
      <c r="A85" s="13" t="s">
        <v>435</v>
      </c>
      <c r="B85" s="31" t="s">
        <v>436</v>
      </c>
      <c r="C85" s="31" t="s">
        <v>437</v>
      </c>
      <c r="D85" s="14">
        <v>7306</v>
      </c>
      <c r="E85" s="15">
        <v>178.12</v>
      </c>
      <c r="F85" s="16">
        <v>4.4999999999999997E-3</v>
      </c>
      <c r="G85" s="16"/>
    </row>
    <row r="86" spans="1:7" x14ac:dyDescent="0.25">
      <c r="A86" s="13" t="s">
        <v>438</v>
      </c>
      <c r="B86" s="31" t="s">
        <v>439</v>
      </c>
      <c r="C86" s="31" t="s">
        <v>278</v>
      </c>
      <c r="D86" s="14">
        <v>13381</v>
      </c>
      <c r="E86" s="15">
        <v>174.73</v>
      </c>
      <c r="F86" s="16">
        <v>4.4000000000000003E-3</v>
      </c>
      <c r="G86" s="16"/>
    </row>
    <row r="87" spans="1:7" x14ac:dyDescent="0.25">
      <c r="A87" s="13" t="s">
        <v>440</v>
      </c>
      <c r="B87" s="31" t="s">
        <v>441</v>
      </c>
      <c r="C87" s="31" t="s">
        <v>257</v>
      </c>
      <c r="D87" s="14">
        <v>50388</v>
      </c>
      <c r="E87" s="15">
        <v>169</v>
      </c>
      <c r="F87" s="16">
        <v>4.3E-3</v>
      </c>
      <c r="G87" s="16"/>
    </row>
    <row r="88" spans="1:7" x14ac:dyDescent="0.25">
      <c r="A88" s="13" t="s">
        <v>442</v>
      </c>
      <c r="B88" s="31" t="s">
        <v>443</v>
      </c>
      <c r="C88" s="31" t="s">
        <v>444</v>
      </c>
      <c r="D88" s="14">
        <v>6122</v>
      </c>
      <c r="E88" s="15">
        <v>160.97</v>
      </c>
      <c r="F88" s="16">
        <v>4.1000000000000003E-3</v>
      </c>
      <c r="G88" s="16"/>
    </row>
    <row r="89" spans="1:7" x14ac:dyDescent="0.25">
      <c r="A89" s="13" t="s">
        <v>445</v>
      </c>
      <c r="B89" s="31" t="s">
        <v>446</v>
      </c>
      <c r="C89" s="31" t="s">
        <v>278</v>
      </c>
      <c r="D89" s="14">
        <v>33097</v>
      </c>
      <c r="E89" s="15">
        <v>156.09</v>
      </c>
      <c r="F89" s="16">
        <v>4.0000000000000001E-3</v>
      </c>
      <c r="G89" s="16"/>
    </row>
    <row r="90" spans="1:7" x14ac:dyDescent="0.25">
      <c r="A90" s="13" t="s">
        <v>447</v>
      </c>
      <c r="B90" s="31" t="s">
        <v>448</v>
      </c>
      <c r="C90" s="31" t="s">
        <v>366</v>
      </c>
      <c r="D90" s="14">
        <v>23438</v>
      </c>
      <c r="E90" s="15">
        <v>153.53</v>
      </c>
      <c r="F90" s="16">
        <v>3.8999999999999998E-3</v>
      </c>
      <c r="G90" s="16"/>
    </row>
    <row r="91" spans="1:7" x14ac:dyDescent="0.25">
      <c r="A91" s="13" t="s">
        <v>449</v>
      </c>
      <c r="B91" s="31" t="s">
        <v>450</v>
      </c>
      <c r="C91" s="31" t="s">
        <v>451</v>
      </c>
      <c r="D91" s="14">
        <v>23092</v>
      </c>
      <c r="E91" s="15">
        <v>150.27000000000001</v>
      </c>
      <c r="F91" s="16">
        <v>3.8E-3</v>
      </c>
      <c r="G91" s="16"/>
    </row>
    <row r="92" spans="1:7" x14ac:dyDescent="0.25">
      <c r="A92" s="13" t="s">
        <v>452</v>
      </c>
      <c r="B92" s="31" t="s">
        <v>453</v>
      </c>
      <c r="C92" s="31" t="s">
        <v>437</v>
      </c>
      <c r="D92" s="14">
        <v>26719</v>
      </c>
      <c r="E92" s="15">
        <v>145.27000000000001</v>
      </c>
      <c r="F92" s="16">
        <v>3.7000000000000002E-3</v>
      </c>
      <c r="G92" s="16"/>
    </row>
    <row r="93" spans="1:7" x14ac:dyDescent="0.25">
      <c r="A93" s="13" t="s">
        <v>454</v>
      </c>
      <c r="B93" s="31" t="s">
        <v>455</v>
      </c>
      <c r="C93" s="31" t="s">
        <v>292</v>
      </c>
      <c r="D93" s="14">
        <v>1194</v>
      </c>
      <c r="E93" s="15">
        <v>143.6</v>
      </c>
      <c r="F93" s="16">
        <v>3.5999999999999999E-3</v>
      </c>
      <c r="G93" s="16"/>
    </row>
    <row r="94" spans="1:7" x14ac:dyDescent="0.25">
      <c r="A94" s="13" t="s">
        <v>456</v>
      </c>
      <c r="B94" s="31" t="s">
        <v>457</v>
      </c>
      <c r="C94" s="31" t="s">
        <v>304</v>
      </c>
      <c r="D94" s="14">
        <v>50112</v>
      </c>
      <c r="E94" s="15">
        <v>130.32</v>
      </c>
      <c r="F94" s="16">
        <v>3.3E-3</v>
      </c>
      <c r="G94" s="16"/>
    </row>
    <row r="95" spans="1:7" x14ac:dyDescent="0.25">
      <c r="A95" s="13" t="s">
        <v>458</v>
      </c>
      <c r="B95" s="31" t="s">
        <v>459</v>
      </c>
      <c r="C95" s="31" t="s">
        <v>451</v>
      </c>
      <c r="D95" s="14">
        <v>8552</v>
      </c>
      <c r="E95" s="15">
        <v>128.82</v>
      </c>
      <c r="F95" s="16">
        <v>3.3E-3</v>
      </c>
      <c r="G95" s="16"/>
    </row>
    <row r="96" spans="1:7" x14ac:dyDescent="0.25">
      <c r="A96" s="13" t="s">
        <v>460</v>
      </c>
      <c r="B96" s="31" t="s">
        <v>461</v>
      </c>
      <c r="C96" s="31" t="s">
        <v>451</v>
      </c>
      <c r="D96" s="14">
        <v>8018</v>
      </c>
      <c r="E96" s="15">
        <v>117.97</v>
      </c>
      <c r="F96" s="16">
        <v>3.0000000000000001E-3</v>
      </c>
      <c r="G96" s="16"/>
    </row>
    <row r="97" spans="1:7" x14ac:dyDescent="0.25">
      <c r="A97" s="13" t="s">
        <v>462</v>
      </c>
      <c r="B97" s="31" t="s">
        <v>463</v>
      </c>
      <c r="C97" s="31" t="s">
        <v>281</v>
      </c>
      <c r="D97" s="14">
        <v>49507</v>
      </c>
      <c r="E97" s="15">
        <v>110.95</v>
      </c>
      <c r="F97" s="16">
        <v>2.8E-3</v>
      </c>
      <c r="G97" s="16"/>
    </row>
    <row r="98" spans="1:7" x14ac:dyDescent="0.25">
      <c r="A98" s="13" t="s">
        <v>464</v>
      </c>
      <c r="B98" s="31" t="s">
        <v>465</v>
      </c>
      <c r="C98" s="31" t="s">
        <v>466</v>
      </c>
      <c r="D98" s="14">
        <v>15219</v>
      </c>
      <c r="E98" s="15">
        <v>109.86</v>
      </c>
      <c r="F98" s="16">
        <v>2.8E-3</v>
      </c>
      <c r="G98" s="16"/>
    </row>
    <row r="99" spans="1:7" x14ac:dyDescent="0.25">
      <c r="A99" s="13" t="s">
        <v>467</v>
      </c>
      <c r="B99" s="31" t="s">
        <v>468</v>
      </c>
      <c r="C99" s="31" t="s">
        <v>292</v>
      </c>
      <c r="D99" s="14">
        <v>16529</v>
      </c>
      <c r="E99" s="15">
        <v>109.63</v>
      </c>
      <c r="F99" s="16">
        <v>2.8E-3</v>
      </c>
      <c r="G99" s="16"/>
    </row>
    <row r="100" spans="1:7" x14ac:dyDescent="0.25">
      <c r="A100" s="13" t="s">
        <v>469</v>
      </c>
      <c r="B100" s="31" t="s">
        <v>470</v>
      </c>
      <c r="C100" s="31" t="s">
        <v>273</v>
      </c>
      <c r="D100" s="14">
        <v>9334</v>
      </c>
      <c r="E100" s="15">
        <v>104.48</v>
      </c>
      <c r="F100" s="16">
        <v>2.5999999999999999E-3</v>
      </c>
      <c r="G100" s="16"/>
    </row>
    <row r="101" spans="1:7" x14ac:dyDescent="0.25">
      <c r="A101" s="13" t="s">
        <v>471</v>
      </c>
      <c r="B101" s="31" t="s">
        <v>472</v>
      </c>
      <c r="C101" s="31" t="s">
        <v>352</v>
      </c>
      <c r="D101" s="14">
        <v>829</v>
      </c>
      <c r="E101" s="15">
        <v>80.19</v>
      </c>
      <c r="F101" s="16">
        <v>2E-3</v>
      </c>
      <c r="G101" s="16"/>
    </row>
    <row r="102" spans="1:7" x14ac:dyDescent="0.25">
      <c r="A102" s="13" t="s">
        <v>473</v>
      </c>
      <c r="B102" s="31" t="s">
        <v>474</v>
      </c>
      <c r="C102" s="31" t="s">
        <v>352</v>
      </c>
      <c r="D102" s="14">
        <v>5208</v>
      </c>
      <c r="E102" s="15">
        <v>75.05</v>
      </c>
      <c r="F102" s="16">
        <v>1.9E-3</v>
      </c>
      <c r="G102" s="16"/>
    </row>
    <row r="103" spans="1:7" x14ac:dyDescent="0.25">
      <c r="A103" s="13" t="s">
        <v>475</v>
      </c>
      <c r="B103" s="31" t="s">
        <v>476</v>
      </c>
      <c r="C103" s="31" t="s">
        <v>366</v>
      </c>
      <c r="D103" s="14">
        <v>2526</v>
      </c>
      <c r="E103" s="15">
        <v>64.8</v>
      </c>
      <c r="F103" s="16">
        <v>1.6000000000000001E-3</v>
      </c>
      <c r="G103" s="16"/>
    </row>
    <row r="104" spans="1:7" x14ac:dyDescent="0.25">
      <c r="A104" s="13" t="s">
        <v>477</v>
      </c>
      <c r="B104" s="31" t="s">
        <v>478</v>
      </c>
      <c r="C104" s="31" t="s">
        <v>349</v>
      </c>
      <c r="D104" s="14">
        <v>22613</v>
      </c>
      <c r="E104" s="15">
        <v>35.32</v>
      </c>
      <c r="F104" s="16">
        <v>8.9999999999999998E-4</v>
      </c>
      <c r="G104" s="16"/>
    </row>
    <row r="105" spans="1:7" x14ac:dyDescent="0.25">
      <c r="A105" s="13" t="s">
        <v>479</v>
      </c>
      <c r="B105" s="31" t="s">
        <v>480</v>
      </c>
      <c r="C105" s="31" t="s">
        <v>323</v>
      </c>
      <c r="D105" s="14">
        <v>15735</v>
      </c>
      <c r="E105" s="15">
        <v>3.54</v>
      </c>
      <c r="F105" s="16">
        <v>1E-4</v>
      </c>
      <c r="G105" s="16"/>
    </row>
    <row r="106" spans="1:7" x14ac:dyDescent="0.25">
      <c r="A106" s="17" t="s">
        <v>189</v>
      </c>
      <c r="B106" s="32"/>
      <c r="C106" s="32"/>
      <c r="D106" s="18"/>
      <c r="E106" s="37">
        <v>39036.03</v>
      </c>
      <c r="F106" s="38">
        <v>0.98809999999999998</v>
      </c>
      <c r="G106" s="21"/>
    </row>
    <row r="107" spans="1:7" x14ac:dyDescent="0.25">
      <c r="A107" s="17" t="s">
        <v>481</v>
      </c>
      <c r="B107" s="31"/>
      <c r="C107" s="31"/>
      <c r="D107" s="14"/>
      <c r="E107" s="15"/>
      <c r="F107" s="16"/>
      <c r="G107" s="16"/>
    </row>
    <row r="108" spans="1:7" x14ac:dyDescent="0.25">
      <c r="A108" s="17" t="s">
        <v>189</v>
      </c>
      <c r="B108" s="31"/>
      <c r="C108" s="31"/>
      <c r="D108" s="14"/>
      <c r="E108" s="39" t="s">
        <v>155</v>
      </c>
      <c r="F108" s="40" t="s">
        <v>155</v>
      </c>
      <c r="G108" s="16"/>
    </row>
    <row r="109" spans="1:7" x14ac:dyDescent="0.25">
      <c r="A109" s="24" t="s">
        <v>192</v>
      </c>
      <c r="B109" s="33"/>
      <c r="C109" s="33"/>
      <c r="D109" s="25"/>
      <c r="E109" s="28">
        <v>39036.03</v>
      </c>
      <c r="F109" s="29">
        <v>0.98809999999999998</v>
      </c>
      <c r="G109" s="21"/>
    </row>
    <row r="110" spans="1:7" x14ac:dyDescent="0.25">
      <c r="A110" s="13"/>
      <c r="B110" s="31"/>
      <c r="C110" s="31"/>
      <c r="D110" s="14"/>
      <c r="E110" s="15"/>
      <c r="F110" s="16"/>
      <c r="G110" s="16"/>
    </row>
    <row r="111" spans="1:7" x14ac:dyDescent="0.25">
      <c r="A111" s="13"/>
      <c r="B111" s="31"/>
      <c r="C111" s="31"/>
      <c r="D111" s="14"/>
      <c r="E111" s="15"/>
      <c r="F111" s="16"/>
      <c r="G111" s="16"/>
    </row>
    <row r="112" spans="1:7" x14ac:dyDescent="0.25">
      <c r="A112" s="17" t="s">
        <v>193</v>
      </c>
      <c r="B112" s="31"/>
      <c r="C112" s="31"/>
      <c r="D112" s="14"/>
      <c r="E112" s="15"/>
      <c r="F112" s="16"/>
      <c r="G112" s="16"/>
    </row>
    <row r="113" spans="1:7" x14ac:dyDescent="0.25">
      <c r="A113" s="13" t="s">
        <v>194</v>
      </c>
      <c r="B113" s="31"/>
      <c r="C113" s="31"/>
      <c r="D113" s="14"/>
      <c r="E113" s="15">
        <v>547.76</v>
      </c>
      <c r="F113" s="16">
        <v>1.3899999999999999E-2</v>
      </c>
      <c r="G113" s="16">
        <v>5.2232000000000001E-2</v>
      </c>
    </row>
    <row r="114" spans="1:7" x14ac:dyDescent="0.25">
      <c r="A114" s="17" t="s">
        <v>189</v>
      </c>
      <c r="B114" s="32"/>
      <c r="C114" s="32"/>
      <c r="D114" s="18"/>
      <c r="E114" s="37">
        <v>547.76</v>
      </c>
      <c r="F114" s="38">
        <v>1.3899999999999999E-2</v>
      </c>
      <c r="G114" s="21"/>
    </row>
    <row r="115" spans="1:7" x14ac:dyDescent="0.25">
      <c r="A115" s="13"/>
      <c r="B115" s="31"/>
      <c r="C115" s="31"/>
      <c r="D115" s="14"/>
      <c r="E115" s="15"/>
      <c r="F115" s="16"/>
      <c r="G115" s="16"/>
    </row>
    <row r="116" spans="1:7" x14ac:dyDescent="0.25">
      <c r="A116" s="24" t="s">
        <v>192</v>
      </c>
      <c r="B116" s="33"/>
      <c r="C116" s="33"/>
      <c r="D116" s="25"/>
      <c r="E116" s="19">
        <v>547.76</v>
      </c>
      <c r="F116" s="20">
        <v>1.3899999999999999E-2</v>
      </c>
      <c r="G116" s="21"/>
    </row>
    <row r="117" spans="1:7" x14ac:dyDescent="0.25">
      <c r="A117" s="13" t="s">
        <v>195</v>
      </c>
      <c r="B117" s="31"/>
      <c r="C117" s="31"/>
      <c r="D117" s="14"/>
      <c r="E117" s="15">
        <v>0.15677179999999999</v>
      </c>
      <c r="F117" s="60" t="s">
        <v>197</v>
      </c>
      <c r="G117" s="16"/>
    </row>
    <row r="118" spans="1:7" x14ac:dyDescent="0.25">
      <c r="A118" s="13" t="s">
        <v>196</v>
      </c>
      <c r="B118" s="31"/>
      <c r="C118" s="31"/>
      <c r="D118" s="14"/>
      <c r="E118" s="35">
        <v>-73.856771800000004</v>
      </c>
      <c r="F118" s="36">
        <v>-2.003E-3</v>
      </c>
      <c r="G118" s="16">
        <v>5.2231E-2</v>
      </c>
    </row>
    <row r="119" spans="1:7" x14ac:dyDescent="0.25">
      <c r="A119" s="26" t="s">
        <v>198</v>
      </c>
      <c r="B119" s="34"/>
      <c r="C119" s="34"/>
      <c r="D119" s="27"/>
      <c r="E119" s="28">
        <v>39510.089999999997</v>
      </c>
      <c r="F119" s="29">
        <v>1</v>
      </c>
      <c r="G119" s="29"/>
    </row>
    <row r="121" spans="1:7" x14ac:dyDescent="0.25">
      <c r="A121" s="74" t="s">
        <v>200</v>
      </c>
    </row>
    <row r="123" spans="1:7" x14ac:dyDescent="0.25">
      <c r="A123" s="1" t="s">
        <v>211</v>
      </c>
    </row>
    <row r="124" spans="1:7" x14ac:dyDescent="0.25">
      <c r="A124" s="48" t="s">
        <v>212</v>
      </c>
      <c r="B124" s="3" t="s">
        <v>155</v>
      </c>
    </row>
    <row r="125" spans="1:7" x14ac:dyDescent="0.25">
      <c r="A125" t="s">
        <v>213</v>
      </c>
    </row>
    <row r="126" spans="1:7" x14ac:dyDescent="0.25">
      <c r="A126" t="s">
        <v>214</v>
      </c>
      <c r="B126" t="s">
        <v>215</v>
      </c>
      <c r="C126" t="s">
        <v>215</v>
      </c>
    </row>
    <row r="127" spans="1:7" x14ac:dyDescent="0.25">
      <c r="B127" s="49">
        <v>45930</v>
      </c>
      <c r="C127" s="49">
        <v>46112</v>
      </c>
    </row>
    <row r="128" spans="1:7" x14ac:dyDescent="0.25">
      <c r="A128" t="s">
        <v>482</v>
      </c>
      <c r="B128">
        <v>128.41</v>
      </c>
      <c r="C128">
        <v>120.79</v>
      </c>
    </row>
    <row r="129" spans="1:4" x14ac:dyDescent="0.25">
      <c r="A129" t="s">
        <v>217</v>
      </c>
      <c r="B129">
        <v>43.42</v>
      </c>
      <c r="C129">
        <v>40.840000000000003</v>
      </c>
    </row>
    <row r="130" spans="1:4" x14ac:dyDescent="0.25">
      <c r="A130" t="s">
        <v>483</v>
      </c>
      <c r="B130">
        <v>108.23</v>
      </c>
      <c r="C130">
        <v>100.97</v>
      </c>
    </row>
    <row r="131" spans="1:4" x14ac:dyDescent="0.25">
      <c r="A131" t="s">
        <v>219</v>
      </c>
      <c r="B131">
        <v>28.97</v>
      </c>
      <c r="C131">
        <v>27.02</v>
      </c>
    </row>
    <row r="133" spans="1:4" x14ac:dyDescent="0.25">
      <c r="A133" t="s">
        <v>220</v>
      </c>
      <c r="B133" s="3" t="s">
        <v>155</v>
      </c>
    </row>
    <row r="134" spans="1:4" x14ac:dyDescent="0.25">
      <c r="A134" t="s">
        <v>221</v>
      </c>
      <c r="B134" s="3" t="s">
        <v>155</v>
      </c>
    </row>
    <row r="135" spans="1:4" ht="30" x14ac:dyDescent="0.25">
      <c r="A135" s="48" t="s">
        <v>222</v>
      </c>
      <c r="B135" s="3" t="s">
        <v>155</v>
      </c>
    </row>
    <row r="136" spans="1:4" x14ac:dyDescent="0.25">
      <c r="A136" s="48" t="s">
        <v>223</v>
      </c>
      <c r="B136" s="3" t="s">
        <v>155</v>
      </c>
    </row>
    <row r="137" spans="1:4" x14ac:dyDescent="0.25">
      <c r="A137" t="s">
        <v>484</v>
      </c>
      <c r="B137" s="50">
        <v>0.24929999999999999</v>
      </c>
    </row>
    <row r="138" spans="1:4" ht="29.1" customHeight="1" x14ac:dyDescent="0.25">
      <c r="A138" s="48" t="s">
        <v>225</v>
      </c>
      <c r="B138" s="3" t="s">
        <v>155</v>
      </c>
    </row>
    <row r="139" spans="1:4" ht="29.1" customHeight="1" x14ac:dyDescent="0.25">
      <c r="A139" s="48" t="s">
        <v>226</v>
      </c>
      <c r="B139" s="3" t="s">
        <v>155</v>
      </c>
    </row>
    <row r="140" spans="1:4" ht="29.1" customHeight="1" x14ac:dyDescent="0.25">
      <c r="A140" s="48" t="s">
        <v>227</v>
      </c>
      <c r="B140" s="3" t="s">
        <v>155</v>
      </c>
    </row>
    <row r="141" spans="1:4" x14ac:dyDescent="0.25">
      <c r="A141" s="48" t="s">
        <v>228</v>
      </c>
      <c r="B141" s="3" t="s">
        <v>155</v>
      </c>
    </row>
    <row r="142" spans="1:4" x14ac:dyDescent="0.25">
      <c r="A142" s="48" t="s">
        <v>229</v>
      </c>
      <c r="B142" s="3" t="s">
        <v>155</v>
      </c>
    </row>
    <row r="144" spans="1:4" ht="69.95" customHeight="1" x14ac:dyDescent="0.25">
      <c r="A144" s="120" t="s">
        <v>230</v>
      </c>
      <c r="B144" s="120" t="s">
        <v>231</v>
      </c>
      <c r="C144" s="120" t="s">
        <v>3</v>
      </c>
      <c r="D144" s="120" t="s">
        <v>4</v>
      </c>
    </row>
    <row r="145" spans="1:4" ht="69.95" customHeight="1" x14ac:dyDescent="0.25">
      <c r="A145" s="120" t="s">
        <v>485</v>
      </c>
      <c r="B145" s="120"/>
      <c r="C145" s="120" t="s">
        <v>13</v>
      </c>
      <c r="D145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78"/>
  <sheetViews>
    <sheetView showGridLines="0" workbookViewId="0">
      <pane ySplit="6" topLeftCell="A67" activePane="bottomLeft" state="frozen"/>
      <selection activeCell="B70" sqref="B70"/>
      <selection pane="bottomLeft" activeCell="A71" sqref="A71"/>
    </sheetView>
  </sheetViews>
  <sheetFormatPr defaultRowHeight="15" x14ac:dyDescent="0.25"/>
  <cols>
    <col min="1" max="1" width="63.140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2377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2378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24120</v>
      </c>
      <c r="E10" s="15">
        <v>176.51</v>
      </c>
      <c r="F10" s="16">
        <v>0.1305</v>
      </c>
      <c r="G10" s="16"/>
    </row>
    <row r="11" spans="1:8" x14ac:dyDescent="0.25">
      <c r="A11" s="13" t="s">
        <v>255</v>
      </c>
      <c r="B11" s="31" t="s">
        <v>256</v>
      </c>
      <c r="C11" s="31" t="s">
        <v>257</v>
      </c>
      <c r="D11" s="14">
        <v>10711</v>
      </c>
      <c r="E11" s="15">
        <v>143.97999999999999</v>
      </c>
      <c r="F11" s="16">
        <v>0.1065</v>
      </c>
      <c r="G11" s="16"/>
    </row>
    <row r="12" spans="1:8" x14ac:dyDescent="0.25">
      <c r="A12" s="13" t="s">
        <v>264</v>
      </c>
      <c r="B12" s="31" t="s">
        <v>265</v>
      </c>
      <c r="C12" s="31" t="s">
        <v>260</v>
      </c>
      <c r="D12" s="14">
        <v>11331</v>
      </c>
      <c r="E12" s="15">
        <v>136.56</v>
      </c>
      <c r="F12" s="16">
        <v>0.10100000000000001</v>
      </c>
      <c r="G12" s="16"/>
    </row>
    <row r="13" spans="1:8" x14ac:dyDescent="0.25">
      <c r="A13" s="13" t="s">
        <v>261</v>
      </c>
      <c r="B13" s="31" t="s">
        <v>262</v>
      </c>
      <c r="C13" s="31" t="s">
        <v>263</v>
      </c>
      <c r="D13" s="14">
        <v>4513</v>
      </c>
      <c r="E13" s="15">
        <v>80.53</v>
      </c>
      <c r="F13" s="16">
        <v>5.9499999999999997E-2</v>
      </c>
      <c r="G13" s="16"/>
    </row>
    <row r="14" spans="1:8" x14ac:dyDescent="0.25">
      <c r="A14" s="13" t="s">
        <v>293</v>
      </c>
      <c r="B14" s="31" t="s">
        <v>294</v>
      </c>
      <c r="C14" s="31" t="s">
        <v>295</v>
      </c>
      <c r="D14" s="14">
        <v>5522</v>
      </c>
      <c r="E14" s="15">
        <v>69.09</v>
      </c>
      <c r="F14" s="16">
        <v>5.11E-2</v>
      </c>
      <c r="G14" s="16"/>
    </row>
    <row r="15" spans="1:8" x14ac:dyDescent="0.25">
      <c r="A15" s="13" t="s">
        <v>266</v>
      </c>
      <c r="B15" s="31" t="s">
        <v>267</v>
      </c>
      <c r="C15" s="31" t="s">
        <v>268</v>
      </c>
      <c r="D15" s="14">
        <v>1851</v>
      </c>
      <c r="E15" s="15">
        <v>64.86</v>
      </c>
      <c r="F15" s="16">
        <v>4.8000000000000001E-2</v>
      </c>
      <c r="G15" s="16"/>
    </row>
    <row r="16" spans="1:8" x14ac:dyDescent="0.25">
      <c r="A16" s="13" t="s">
        <v>269</v>
      </c>
      <c r="B16" s="31" t="s">
        <v>270</v>
      </c>
      <c r="C16" s="31" t="s">
        <v>260</v>
      </c>
      <c r="D16" s="14">
        <v>6576</v>
      </c>
      <c r="E16" s="15">
        <v>64.430000000000007</v>
      </c>
      <c r="F16" s="16">
        <v>4.7600000000000003E-2</v>
      </c>
      <c r="G16" s="16"/>
    </row>
    <row r="17" spans="1:7" x14ac:dyDescent="0.25">
      <c r="A17" s="13" t="s">
        <v>312</v>
      </c>
      <c r="B17" s="31" t="s">
        <v>313</v>
      </c>
      <c r="C17" s="31" t="s">
        <v>260</v>
      </c>
      <c r="D17" s="14">
        <v>4525</v>
      </c>
      <c r="E17" s="15">
        <v>52.58</v>
      </c>
      <c r="F17" s="16">
        <v>3.8899999999999997E-2</v>
      </c>
      <c r="G17" s="16"/>
    </row>
    <row r="18" spans="1:7" x14ac:dyDescent="0.25">
      <c r="A18" s="13" t="s">
        <v>353</v>
      </c>
      <c r="B18" s="31" t="s">
        <v>354</v>
      </c>
      <c r="C18" s="31" t="s">
        <v>355</v>
      </c>
      <c r="D18" s="14">
        <v>15273</v>
      </c>
      <c r="E18" s="15">
        <v>43.94</v>
      </c>
      <c r="F18" s="16">
        <v>3.2500000000000001E-2</v>
      </c>
      <c r="G18" s="16"/>
    </row>
    <row r="19" spans="1:7" x14ac:dyDescent="0.25">
      <c r="A19" s="13" t="s">
        <v>285</v>
      </c>
      <c r="B19" s="31" t="s">
        <v>286</v>
      </c>
      <c r="C19" s="31" t="s">
        <v>287</v>
      </c>
      <c r="D19" s="14">
        <v>1417</v>
      </c>
      <c r="E19" s="15">
        <v>41.89</v>
      </c>
      <c r="F19" s="16">
        <v>3.1E-2</v>
      </c>
      <c r="G19" s="16"/>
    </row>
    <row r="20" spans="1:7" x14ac:dyDescent="0.25">
      <c r="A20" s="13" t="s">
        <v>327</v>
      </c>
      <c r="B20" s="31" t="s">
        <v>328</v>
      </c>
      <c r="C20" s="31" t="s">
        <v>260</v>
      </c>
      <c r="D20" s="14">
        <v>11652</v>
      </c>
      <c r="E20" s="15">
        <v>41.15</v>
      </c>
      <c r="F20" s="16">
        <v>3.04E-2</v>
      </c>
      <c r="G20" s="16"/>
    </row>
    <row r="21" spans="1:7" x14ac:dyDescent="0.25">
      <c r="A21" s="13" t="s">
        <v>356</v>
      </c>
      <c r="B21" s="31" t="s">
        <v>357</v>
      </c>
      <c r="C21" s="31" t="s">
        <v>295</v>
      </c>
      <c r="D21" s="14">
        <v>1604</v>
      </c>
      <c r="E21" s="15">
        <v>37.840000000000003</v>
      </c>
      <c r="F21" s="16">
        <v>2.8000000000000001E-2</v>
      </c>
      <c r="G21" s="16"/>
    </row>
    <row r="22" spans="1:7" x14ac:dyDescent="0.25">
      <c r="A22" s="13" t="s">
        <v>429</v>
      </c>
      <c r="B22" s="31" t="s">
        <v>430</v>
      </c>
      <c r="C22" s="31" t="s">
        <v>281</v>
      </c>
      <c r="D22" s="14">
        <v>4235</v>
      </c>
      <c r="E22" s="15">
        <v>33.94</v>
      </c>
      <c r="F22" s="16">
        <v>2.5100000000000001E-2</v>
      </c>
      <c r="G22" s="16"/>
    </row>
    <row r="23" spans="1:7" x14ac:dyDescent="0.25">
      <c r="A23" s="13" t="s">
        <v>290</v>
      </c>
      <c r="B23" s="31" t="s">
        <v>291</v>
      </c>
      <c r="C23" s="31" t="s">
        <v>292</v>
      </c>
      <c r="D23" s="14">
        <v>1709</v>
      </c>
      <c r="E23" s="15">
        <v>30.03</v>
      </c>
      <c r="F23" s="16">
        <v>2.2200000000000001E-2</v>
      </c>
      <c r="G23" s="16"/>
    </row>
    <row r="24" spans="1:7" x14ac:dyDescent="0.25">
      <c r="A24" s="13" t="s">
        <v>362</v>
      </c>
      <c r="B24" s="31" t="s">
        <v>363</v>
      </c>
      <c r="C24" s="31" t="s">
        <v>355</v>
      </c>
      <c r="D24" s="14">
        <v>1413</v>
      </c>
      <c r="E24" s="15">
        <v>29.05</v>
      </c>
      <c r="F24" s="16">
        <v>2.1499999999999998E-2</v>
      </c>
      <c r="G24" s="16"/>
    </row>
    <row r="25" spans="1:7" x14ac:dyDescent="0.25">
      <c r="A25" s="13" t="s">
        <v>276</v>
      </c>
      <c r="B25" s="31" t="s">
        <v>277</v>
      </c>
      <c r="C25" s="31" t="s">
        <v>278</v>
      </c>
      <c r="D25" s="14">
        <v>7522</v>
      </c>
      <c r="E25" s="15">
        <v>27.9</v>
      </c>
      <c r="F25" s="16">
        <v>2.06E-2</v>
      </c>
      <c r="G25" s="16"/>
    </row>
    <row r="26" spans="1:7" x14ac:dyDescent="0.25">
      <c r="A26" s="13" t="s">
        <v>869</v>
      </c>
      <c r="B26" s="31" t="s">
        <v>870</v>
      </c>
      <c r="C26" s="31" t="s">
        <v>304</v>
      </c>
      <c r="D26" s="14">
        <v>11305</v>
      </c>
      <c r="E26" s="15">
        <v>25.89</v>
      </c>
      <c r="F26" s="16">
        <v>1.9099999999999999E-2</v>
      </c>
      <c r="G26" s="16"/>
    </row>
    <row r="27" spans="1:7" x14ac:dyDescent="0.25">
      <c r="A27" s="13" t="s">
        <v>367</v>
      </c>
      <c r="B27" s="31" t="s">
        <v>368</v>
      </c>
      <c r="C27" s="31" t="s">
        <v>287</v>
      </c>
      <c r="D27" s="14">
        <v>209</v>
      </c>
      <c r="E27" s="15">
        <v>25.7</v>
      </c>
      <c r="F27" s="16">
        <v>1.9E-2</v>
      </c>
      <c r="G27" s="16"/>
    </row>
    <row r="28" spans="1:7" x14ac:dyDescent="0.25">
      <c r="A28" s="13" t="s">
        <v>350</v>
      </c>
      <c r="B28" s="31" t="s">
        <v>351</v>
      </c>
      <c r="C28" s="31" t="s">
        <v>352</v>
      </c>
      <c r="D28" s="14">
        <v>647</v>
      </c>
      <c r="E28" s="15">
        <v>25.57</v>
      </c>
      <c r="F28" s="16">
        <v>1.89E-2</v>
      </c>
      <c r="G28" s="16"/>
    </row>
    <row r="29" spans="1:7" x14ac:dyDescent="0.25">
      <c r="A29" s="13" t="s">
        <v>369</v>
      </c>
      <c r="B29" s="31" t="s">
        <v>370</v>
      </c>
      <c r="C29" s="31" t="s">
        <v>371</v>
      </c>
      <c r="D29" s="14">
        <v>13043</v>
      </c>
      <c r="E29" s="15">
        <v>25.02</v>
      </c>
      <c r="F29" s="16">
        <v>1.8499999999999999E-2</v>
      </c>
      <c r="G29" s="16"/>
    </row>
    <row r="30" spans="1:7" x14ac:dyDescent="0.25">
      <c r="A30" s="13" t="s">
        <v>282</v>
      </c>
      <c r="B30" s="31" t="s">
        <v>283</v>
      </c>
      <c r="C30" s="31" t="s">
        <v>284</v>
      </c>
      <c r="D30" s="14">
        <v>5670</v>
      </c>
      <c r="E30" s="15">
        <v>22.71</v>
      </c>
      <c r="F30" s="16">
        <v>1.6799999999999999E-2</v>
      </c>
      <c r="G30" s="16"/>
    </row>
    <row r="31" spans="1:7" x14ac:dyDescent="0.25">
      <c r="A31" s="13" t="s">
        <v>319</v>
      </c>
      <c r="B31" s="31" t="s">
        <v>320</v>
      </c>
      <c r="C31" s="31" t="s">
        <v>295</v>
      </c>
      <c r="D31" s="14">
        <v>1675</v>
      </c>
      <c r="E31" s="15">
        <v>22.46</v>
      </c>
      <c r="F31" s="16">
        <v>1.66E-2</v>
      </c>
      <c r="G31" s="16"/>
    </row>
    <row r="32" spans="1:7" x14ac:dyDescent="0.25">
      <c r="A32" s="13" t="s">
        <v>897</v>
      </c>
      <c r="B32" s="31" t="s">
        <v>898</v>
      </c>
      <c r="C32" s="31" t="s">
        <v>278</v>
      </c>
      <c r="D32" s="14">
        <v>7215</v>
      </c>
      <c r="E32" s="15">
        <v>21.37</v>
      </c>
      <c r="F32" s="16">
        <v>1.5800000000000002E-2</v>
      </c>
      <c r="G32" s="16"/>
    </row>
    <row r="33" spans="1:7" x14ac:dyDescent="0.25">
      <c r="A33" s="13" t="s">
        <v>314</v>
      </c>
      <c r="B33" s="31" t="s">
        <v>315</v>
      </c>
      <c r="C33" s="31" t="s">
        <v>316</v>
      </c>
      <c r="D33" s="14">
        <v>187</v>
      </c>
      <c r="E33" s="15">
        <v>20.09</v>
      </c>
      <c r="F33" s="16">
        <v>1.49E-2</v>
      </c>
      <c r="G33" s="16"/>
    </row>
    <row r="34" spans="1:7" x14ac:dyDescent="0.25">
      <c r="A34" s="13" t="s">
        <v>509</v>
      </c>
      <c r="B34" s="31" t="s">
        <v>510</v>
      </c>
      <c r="C34" s="31" t="s">
        <v>352</v>
      </c>
      <c r="D34" s="14">
        <v>714</v>
      </c>
      <c r="E34" s="15">
        <v>15.45</v>
      </c>
      <c r="F34" s="16">
        <v>1.14E-2</v>
      </c>
      <c r="G34" s="16"/>
    </row>
    <row r="35" spans="1:7" x14ac:dyDescent="0.25">
      <c r="A35" s="13" t="s">
        <v>903</v>
      </c>
      <c r="B35" s="31" t="s">
        <v>904</v>
      </c>
      <c r="C35" s="31" t="s">
        <v>905</v>
      </c>
      <c r="D35" s="14">
        <v>1167</v>
      </c>
      <c r="E35" s="15">
        <v>15.33</v>
      </c>
      <c r="F35" s="16">
        <v>1.1299999999999999E-2</v>
      </c>
      <c r="G35" s="16"/>
    </row>
    <row r="36" spans="1:7" x14ac:dyDescent="0.25">
      <c r="A36" s="13" t="s">
        <v>906</v>
      </c>
      <c r="B36" s="31" t="s">
        <v>907</v>
      </c>
      <c r="C36" s="31" t="s">
        <v>281</v>
      </c>
      <c r="D36" s="14">
        <v>887</v>
      </c>
      <c r="E36" s="15">
        <v>14.47</v>
      </c>
      <c r="F36" s="16">
        <v>1.0699999999999999E-2</v>
      </c>
      <c r="G36" s="16"/>
    </row>
    <row r="37" spans="1:7" x14ac:dyDescent="0.25">
      <c r="A37" s="13" t="s">
        <v>908</v>
      </c>
      <c r="B37" s="31" t="s">
        <v>909</v>
      </c>
      <c r="C37" s="31" t="s">
        <v>910</v>
      </c>
      <c r="D37" s="14">
        <v>355</v>
      </c>
      <c r="E37" s="15">
        <v>14</v>
      </c>
      <c r="F37" s="16">
        <v>1.04E-2</v>
      </c>
      <c r="G37" s="16"/>
    </row>
    <row r="38" spans="1:7" x14ac:dyDescent="0.25">
      <c r="A38" s="13" t="s">
        <v>317</v>
      </c>
      <c r="B38" s="31" t="s">
        <v>318</v>
      </c>
      <c r="C38" s="31" t="s">
        <v>295</v>
      </c>
      <c r="D38" s="14">
        <v>1008</v>
      </c>
      <c r="E38" s="15">
        <v>13.98</v>
      </c>
      <c r="F38" s="16">
        <v>1.03E-2</v>
      </c>
      <c r="G38" s="16"/>
    </row>
    <row r="39" spans="1:7" x14ac:dyDescent="0.25">
      <c r="A39" s="13" t="s">
        <v>302</v>
      </c>
      <c r="B39" s="31" t="s">
        <v>303</v>
      </c>
      <c r="C39" s="31" t="s">
        <v>304</v>
      </c>
      <c r="D39" s="14">
        <v>349</v>
      </c>
      <c r="E39" s="15">
        <v>11.5</v>
      </c>
      <c r="F39" s="16">
        <v>8.5000000000000006E-3</v>
      </c>
      <c r="G39" s="16"/>
    </row>
    <row r="40" spans="1:7" x14ac:dyDescent="0.25">
      <c r="A40" s="17" t="s">
        <v>189</v>
      </c>
      <c r="B40" s="32"/>
      <c r="C40" s="32"/>
      <c r="D40" s="18"/>
      <c r="E40" s="37">
        <v>1347.82</v>
      </c>
      <c r="F40" s="38">
        <v>0.99660000000000004</v>
      </c>
      <c r="G40" s="21"/>
    </row>
    <row r="41" spans="1:7" x14ac:dyDescent="0.25">
      <c r="A41" s="17" t="s">
        <v>481</v>
      </c>
      <c r="B41" s="31"/>
      <c r="C41" s="31"/>
      <c r="D41" s="14"/>
      <c r="E41" s="15"/>
      <c r="F41" s="16"/>
      <c r="G41" s="16"/>
    </row>
    <row r="42" spans="1:7" x14ac:dyDescent="0.25">
      <c r="A42" s="17" t="s">
        <v>189</v>
      </c>
      <c r="B42" s="31"/>
      <c r="C42" s="31"/>
      <c r="D42" s="14"/>
      <c r="E42" s="39" t="s">
        <v>155</v>
      </c>
      <c r="F42" s="40" t="s">
        <v>155</v>
      </c>
      <c r="G42" s="16"/>
    </row>
    <row r="43" spans="1:7" x14ac:dyDescent="0.25">
      <c r="A43" s="24" t="s">
        <v>192</v>
      </c>
      <c r="B43" s="33"/>
      <c r="C43" s="33"/>
      <c r="D43" s="25"/>
      <c r="E43" s="28">
        <v>1347.82</v>
      </c>
      <c r="F43" s="29">
        <v>0.99660000000000004</v>
      </c>
      <c r="G43" s="21"/>
    </row>
    <row r="44" spans="1:7" x14ac:dyDescent="0.25">
      <c r="A44" s="13"/>
      <c r="B44" s="31"/>
      <c r="C44" s="31"/>
      <c r="D44" s="14"/>
      <c r="E44" s="15"/>
      <c r="F44" s="16"/>
      <c r="G44" s="16"/>
    </row>
    <row r="45" spans="1:7" x14ac:dyDescent="0.25">
      <c r="A45" s="13"/>
      <c r="B45" s="31"/>
      <c r="C45" s="31"/>
      <c r="D45" s="14"/>
      <c r="E45" s="15"/>
      <c r="F45" s="16"/>
      <c r="G45" s="16"/>
    </row>
    <row r="46" spans="1:7" x14ac:dyDescent="0.25">
      <c r="A46" s="17" t="s">
        <v>193</v>
      </c>
      <c r="B46" s="31"/>
      <c r="C46" s="31"/>
      <c r="D46" s="14"/>
      <c r="E46" s="15"/>
      <c r="F46" s="16"/>
      <c r="G46" s="16"/>
    </row>
    <row r="47" spans="1:7" x14ac:dyDescent="0.25">
      <c r="A47" s="13" t="s">
        <v>194</v>
      </c>
      <c r="B47" s="31"/>
      <c r="C47" s="31"/>
      <c r="D47" s="14"/>
      <c r="E47" s="15">
        <v>4</v>
      </c>
      <c r="F47" s="16">
        <v>3.0000000000000001E-3</v>
      </c>
      <c r="G47" s="16">
        <v>5.2232000000000001E-2</v>
      </c>
    </row>
    <row r="48" spans="1:7" x14ac:dyDescent="0.25">
      <c r="A48" s="17" t="s">
        <v>189</v>
      </c>
      <c r="B48" s="32"/>
      <c r="C48" s="32"/>
      <c r="D48" s="18"/>
      <c r="E48" s="37">
        <v>4</v>
      </c>
      <c r="F48" s="38">
        <v>3.0000000000000001E-3</v>
      </c>
      <c r="G48" s="21"/>
    </row>
    <row r="49" spans="1:7" x14ac:dyDescent="0.25">
      <c r="A49" s="13"/>
      <c r="B49" s="31"/>
      <c r="C49" s="31"/>
      <c r="D49" s="14"/>
      <c r="E49" s="15"/>
      <c r="F49" s="16"/>
      <c r="G49" s="16"/>
    </row>
    <row r="50" spans="1:7" x14ac:dyDescent="0.25">
      <c r="A50" s="24" t="s">
        <v>192</v>
      </c>
      <c r="B50" s="33"/>
      <c r="C50" s="33"/>
      <c r="D50" s="25"/>
      <c r="E50" s="19">
        <v>4</v>
      </c>
      <c r="F50" s="20">
        <v>3.0000000000000001E-3</v>
      </c>
      <c r="G50" s="21"/>
    </row>
    <row r="51" spans="1:7" x14ac:dyDescent="0.25">
      <c r="A51" s="13" t="s">
        <v>195</v>
      </c>
      <c r="B51" s="31"/>
      <c r="C51" s="31"/>
      <c r="D51" s="14"/>
      <c r="E51" s="15">
        <v>1.1443E-3</v>
      </c>
      <c r="F51" s="60" t="s">
        <v>197</v>
      </c>
      <c r="G51" s="16"/>
    </row>
    <row r="52" spans="1:7" x14ac:dyDescent="0.25">
      <c r="A52" s="13" t="s">
        <v>196</v>
      </c>
      <c r="B52" s="31"/>
      <c r="C52" s="31"/>
      <c r="D52" s="14"/>
      <c r="E52" s="15">
        <v>0.50885570000000002</v>
      </c>
      <c r="F52" s="16">
        <v>4.0000000000000002E-4</v>
      </c>
      <c r="G52" s="16">
        <v>5.2232000000000001E-2</v>
      </c>
    </row>
    <row r="53" spans="1:7" x14ac:dyDescent="0.25">
      <c r="A53" s="26" t="s">
        <v>198</v>
      </c>
      <c r="B53" s="34"/>
      <c r="C53" s="34"/>
      <c r="D53" s="27"/>
      <c r="E53" s="28">
        <v>1352.33</v>
      </c>
      <c r="F53" s="29">
        <v>1</v>
      </c>
      <c r="G53" s="29"/>
    </row>
    <row r="55" spans="1:7" x14ac:dyDescent="0.25">
      <c r="A55" s="74" t="s">
        <v>200</v>
      </c>
    </row>
    <row r="56" spans="1:7" x14ac:dyDescent="0.25">
      <c r="A56" s="1"/>
    </row>
    <row r="57" spans="1:7" x14ac:dyDescent="0.25">
      <c r="A57" s="1" t="s">
        <v>211</v>
      </c>
    </row>
    <row r="58" spans="1:7" x14ac:dyDescent="0.25">
      <c r="A58" s="48" t="s">
        <v>212</v>
      </c>
      <c r="B58" s="3" t="s">
        <v>155</v>
      </c>
    </row>
    <row r="59" spans="1:7" x14ac:dyDescent="0.25">
      <c r="A59" t="s">
        <v>213</v>
      </c>
    </row>
    <row r="60" spans="1:7" x14ac:dyDescent="0.25">
      <c r="A60" t="s">
        <v>2379</v>
      </c>
      <c r="B60" t="s">
        <v>215</v>
      </c>
      <c r="C60" t="s">
        <v>215</v>
      </c>
    </row>
    <row r="61" spans="1:7" x14ac:dyDescent="0.25">
      <c r="B61" s="49">
        <v>45930</v>
      </c>
      <c r="C61" s="49">
        <v>46112</v>
      </c>
    </row>
    <row r="62" spans="1:7" x14ac:dyDescent="0.25">
      <c r="A62" t="s">
        <v>218</v>
      </c>
      <c r="B62" s="3" t="s">
        <v>799</v>
      </c>
      <c r="C62">
        <v>71.969700000000003</v>
      </c>
    </row>
    <row r="64" spans="1:7" x14ac:dyDescent="0.25">
      <c r="A64" s="56" t="s">
        <v>800</v>
      </c>
    </row>
    <row r="66" spans="1:4" x14ac:dyDescent="0.25">
      <c r="A66" t="s">
        <v>220</v>
      </c>
      <c r="B66" s="3" t="s">
        <v>155</v>
      </c>
    </row>
    <row r="67" spans="1:4" x14ac:dyDescent="0.25">
      <c r="A67" t="s">
        <v>221</v>
      </c>
      <c r="B67" s="3" t="s">
        <v>155</v>
      </c>
    </row>
    <row r="68" spans="1:4" ht="30" x14ac:dyDescent="0.25">
      <c r="A68" s="48" t="s">
        <v>222</v>
      </c>
      <c r="B68" s="3" t="s">
        <v>155</v>
      </c>
    </row>
    <row r="69" spans="1:4" x14ac:dyDescent="0.25">
      <c r="A69" s="48" t="s">
        <v>223</v>
      </c>
      <c r="B69" s="3" t="s">
        <v>155</v>
      </c>
    </row>
    <row r="70" spans="1:4" x14ac:dyDescent="0.25">
      <c r="A70" t="s">
        <v>484</v>
      </c>
      <c r="B70" s="50">
        <v>1.72E-2</v>
      </c>
    </row>
    <row r="71" spans="1:4" ht="29.1" customHeight="1" x14ac:dyDescent="0.25">
      <c r="A71" s="48" t="s">
        <v>225</v>
      </c>
      <c r="B71" s="3" t="s">
        <v>155</v>
      </c>
    </row>
    <row r="72" spans="1:4" ht="29.1" customHeight="1" x14ac:dyDescent="0.25">
      <c r="A72" s="48" t="s">
        <v>226</v>
      </c>
      <c r="B72" s="3" t="s">
        <v>155</v>
      </c>
    </row>
    <row r="73" spans="1:4" ht="29.1" customHeight="1" x14ac:dyDescent="0.25">
      <c r="A73" s="48" t="s">
        <v>227</v>
      </c>
      <c r="B73" s="3" t="s">
        <v>155</v>
      </c>
    </row>
    <row r="74" spans="1:4" x14ac:dyDescent="0.25">
      <c r="A74" s="48" t="s">
        <v>228</v>
      </c>
      <c r="B74" s="3" t="s">
        <v>155</v>
      </c>
    </row>
    <row r="75" spans="1:4" x14ac:dyDescent="0.25">
      <c r="A75" s="48" t="s">
        <v>229</v>
      </c>
      <c r="B75" s="3" t="s">
        <v>155</v>
      </c>
    </row>
    <row r="77" spans="1:4" ht="69.95" customHeight="1" x14ac:dyDescent="0.25">
      <c r="A77" s="120" t="s">
        <v>230</v>
      </c>
      <c r="B77" s="120" t="s">
        <v>231</v>
      </c>
      <c r="C77" s="120" t="s">
        <v>3</v>
      </c>
      <c r="D77" s="120" t="s">
        <v>4</v>
      </c>
    </row>
    <row r="78" spans="1:4" ht="69.95" customHeight="1" x14ac:dyDescent="0.25">
      <c r="A78" s="120" t="s">
        <v>2380</v>
      </c>
      <c r="B78" s="120"/>
      <c r="C78" s="120" t="s">
        <v>82</v>
      </c>
      <c r="D78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32"/>
  <sheetViews>
    <sheetView showGridLines="0" workbookViewId="0">
      <pane ySplit="6" topLeftCell="A120" activePane="bottomLeft" state="frozen"/>
      <selection activeCell="B70" sqref="B70"/>
      <selection pane="bottomLeft" activeCell="A125" sqref="A125"/>
    </sheetView>
  </sheetViews>
  <sheetFormatPr defaultRowHeight="15" x14ac:dyDescent="0.25"/>
  <cols>
    <col min="1" max="1" width="62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2381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2382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261</v>
      </c>
      <c r="B10" s="31" t="s">
        <v>262</v>
      </c>
      <c r="C10" s="31" t="s">
        <v>263</v>
      </c>
      <c r="D10" s="14">
        <v>378155</v>
      </c>
      <c r="E10" s="15">
        <v>6740.23</v>
      </c>
      <c r="F10" s="16">
        <v>0.1082</v>
      </c>
      <c r="G10" s="16"/>
    </row>
    <row r="11" spans="1:8" x14ac:dyDescent="0.25">
      <c r="A11" s="13" t="s">
        <v>293</v>
      </c>
      <c r="B11" s="31" t="s">
        <v>294</v>
      </c>
      <c r="C11" s="31" t="s">
        <v>295</v>
      </c>
      <c r="D11" s="14">
        <v>418692</v>
      </c>
      <c r="E11" s="15">
        <v>5236.16</v>
      </c>
      <c r="F11" s="16">
        <v>8.4099999999999994E-2</v>
      </c>
      <c r="G11" s="16"/>
    </row>
    <row r="12" spans="1:8" x14ac:dyDescent="0.25">
      <c r="A12" s="13" t="s">
        <v>317</v>
      </c>
      <c r="B12" s="31" t="s">
        <v>318</v>
      </c>
      <c r="C12" s="31" t="s">
        <v>295</v>
      </c>
      <c r="D12" s="14">
        <v>283293</v>
      </c>
      <c r="E12" s="15">
        <v>3920.78</v>
      </c>
      <c r="F12" s="16">
        <v>6.2899999999999998E-2</v>
      </c>
      <c r="G12" s="16"/>
    </row>
    <row r="13" spans="1:8" x14ac:dyDescent="0.25">
      <c r="A13" s="13" t="s">
        <v>319</v>
      </c>
      <c r="B13" s="31" t="s">
        <v>320</v>
      </c>
      <c r="C13" s="31" t="s">
        <v>295</v>
      </c>
      <c r="D13" s="14">
        <v>224418</v>
      </c>
      <c r="E13" s="15">
        <v>3010.79</v>
      </c>
      <c r="F13" s="16">
        <v>4.8300000000000003E-2</v>
      </c>
      <c r="G13" s="16"/>
    </row>
    <row r="14" spans="1:8" x14ac:dyDescent="0.25">
      <c r="A14" s="13" t="s">
        <v>400</v>
      </c>
      <c r="B14" s="31" t="s">
        <v>401</v>
      </c>
      <c r="C14" s="31" t="s">
        <v>295</v>
      </c>
      <c r="D14" s="14">
        <v>137608</v>
      </c>
      <c r="E14" s="15">
        <v>2825.09</v>
      </c>
      <c r="F14" s="16">
        <v>4.5400000000000003E-2</v>
      </c>
      <c r="G14" s="16"/>
    </row>
    <row r="15" spans="1:8" x14ac:dyDescent="0.25">
      <c r="A15" s="13" t="s">
        <v>298</v>
      </c>
      <c r="B15" s="31" t="s">
        <v>299</v>
      </c>
      <c r="C15" s="31" t="s">
        <v>287</v>
      </c>
      <c r="D15" s="14">
        <v>322528</v>
      </c>
      <c r="E15" s="15">
        <v>2431.86</v>
      </c>
      <c r="F15" s="16">
        <v>3.9E-2</v>
      </c>
      <c r="G15" s="16"/>
    </row>
    <row r="16" spans="1:8" x14ac:dyDescent="0.25">
      <c r="A16" s="13" t="s">
        <v>519</v>
      </c>
      <c r="B16" s="31" t="s">
        <v>520</v>
      </c>
      <c r="C16" s="31" t="s">
        <v>295</v>
      </c>
      <c r="D16" s="14">
        <v>59878</v>
      </c>
      <c r="E16" s="15">
        <v>2403.38</v>
      </c>
      <c r="F16" s="16">
        <v>3.8600000000000002E-2</v>
      </c>
      <c r="G16" s="16"/>
    </row>
    <row r="17" spans="1:7" x14ac:dyDescent="0.25">
      <c r="A17" s="13" t="s">
        <v>342</v>
      </c>
      <c r="B17" s="31" t="s">
        <v>343</v>
      </c>
      <c r="C17" s="31" t="s">
        <v>295</v>
      </c>
      <c r="D17" s="14">
        <v>43323</v>
      </c>
      <c r="E17" s="15">
        <v>2112.9499999999998</v>
      </c>
      <c r="F17" s="16">
        <v>3.39E-2</v>
      </c>
      <c r="G17" s="16"/>
    </row>
    <row r="18" spans="1:7" x14ac:dyDescent="0.25">
      <c r="A18" s="13" t="s">
        <v>869</v>
      </c>
      <c r="B18" s="31" t="s">
        <v>870</v>
      </c>
      <c r="C18" s="31" t="s">
        <v>304</v>
      </c>
      <c r="D18" s="14">
        <v>840789</v>
      </c>
      <c r="E18" s="15">
        <v>1925.24</v>
      </c>
      <c r="F18" s="16">
        <v>3.09E-2</v>
      </c>
      <c r="G18" s="16"/>
    </row>
    <row r="19" spans="1:7" x14ac:dyDescent="0.25">
      <c r="A19" s="13" t="s">
        <v>347</v>
      </c>
      <c r="B19" s="31" t="s">
        <v>348</v>
      </c>
      <c r="C19" s="31" t="s">
        <v>349</v>
      </c>
      <c r="D19" s="14">
        <v>108297</v>
      </c>
      <c r="E19" s="15">
        <v>1546.26</v>
      </c>
      <c r="F19" s="16">
        <v>2.4799999999999999E-2</v>
      </c>
      <c r="G19" s="16"/>
    </row>
    <row r="20" spans="1:7" x14ac:dyDescent="0.25">
      <c r="A20" s="13" t="s">
        <v>385</v>
      </c>
      <c r="B20" s="31" t="s">
        <v>386</v>
      </c>
      <c r="C20" s="31" t="s">
        <v>295</v>
      </c>
      <c r="D20" s="14">
        <v>118646</v>
      </c>
      <c r="E20" s="15">
        <v>1322.55</v>
      </c>
      <c r="F20" s="16">
        <v>2.12E-2</v>
      </c>
      <c r="G20" s="16"/>
    </row>
    <row r="21" spans="1:7" x14ac:dyDescent="0.25">
      <c r="A21" s="13" t="s">
        <v>356</v>
      </c>
      <c r="B21" s="31" t="s">
        <v>357</v>
      </c>
      <c r="C21" s="31" t="s">
        <v>295</v>
      </c>
      <c r="D21" s="14">
        <v>50605</v>
      </c>
      <c r="E21" s="15">
        <v>1193.72</v>
      </c>
      <c r="F21" s="16">
        <v>1.9199999999999998E-2</v>
      </c>
      <c r="G21" s="16"/>
    </row>
    <row r="22" spans="1:7" x14ac:dyDescent="0.25">
      <c r="A22" s="13" t="s">
        <v>396</v>
      </c>
      <c r="B22" s="31" t="s">
        <v>397</v>
      </c>
      <c r="C22" s="31" t="s">
        <v>295</v>
      </c>
      <c r="D22" s="14">
        <v>196893</v>
      </c>
      <c r="E22" s="15">
        <v>1013.11</v>
      </c>
      <c r="F22" s="16">
        <v>1.6299999999999999E-2</v>
      </c>
      <c r="G22" s="16"/>
    </row>
    <row r="23" spans="1:7" x14ac:dyDescent="0.25">
      <c r="A23" s="13" t="s">
        <v>445</v>
      </c>
      <c r="B23" s="31" t="s">
        <v>446</v>
      </c>
      <c r="C23" s="31" t="s">
        <v>278</v>
      </c>
      <c r="D23" s="14">
        <v>207288</v>
      </c>
      <c r="E23" s="15">
        <v>977.57</v>
      </c>
      <c r="F23" s="16">
        <v>1.5699999999999999E-2</v>
      </c>
      <c r="G23" s="16"/>
    </row>
    <row r="24" spans="1:7" x14ac:dyDescent="0.25">
      <c r="A24" s="13" t="s">
        <v>1712</v>
      </c>
      <c r="B24" s="31" t="s">
        <v>1713</v>
      </c>
      <c r="C24" s="31" t="s">
        <v>284</v>
      </c>
      <c r="D24" s="14">
        <v>26423</v>
      </c>
      <c r="E24" s="15">
        <v>802.02</v>
      </c>
      <c r="F24" s="16">
        <v>1.29E-2</v>
      </c>
      <c r="G24" s="16"/>
    </row>
    <row r="25" spans="1:7" x14ac:dyDescent="0.25">
      <c r="A25" s="13" t="s">
        <v>266</v>
      </c>
      <c r="B25" s="31" t="s">
        <v>267</v>
      </c>
      <c r="C25" s="31" t="s">
        <v>268</v>
      </c>
      <c r="D25" s="14">
        <v>22624</v>
      </c>
      <c r="E25" s="15">
        <v>792.77</v>
      </c>
      <c r="F25" s="16">
        <v>1.2699999999999999E-2</v>
      </c>
      <c r="G25" s="16"/>
    </row>
    <row r="26" spans="1:7" x14ac:dyDescent="0.25">
      <c r="A26" s="13" t="s">
        <v>413</v>
      </c>
      <c r="B26" s="31" t="s">
        <v>414</v>
      </c>
      <c r="C26" s="31" t="s">
        <v>281</v>
      </c>
      <c r="D26" s="14">
        <v>82768</v>
      </c>
      <c r="E26" s="15">
        <v>748.88</v>
      </c>
      <c r="F26" s="16">
        <v>1.2E-2</v>
      </c>
      <c r="G26" s="16"/>
    </row>
    <row r="27" spans="1:7" x14ac:dyDescent="0.25">
      <c r="A27" s="13" t="s">
        <v>471</v>
      </c>
      <c r="B27" s="31" t="s">
        <v>472</v>
      </c>
      <c r="C27" s="31" t="s">
        <v>352</v>
      </c>
      <c r="D27" s="14">
        <v>7087</v>
      </c>
      <c r="E27" s="15">
        <v>685.53</v>
      </c>
      <c r="F27" s="16">
        <v>1.0999999999999999E-2</v>
      </c>
      <c r="G27" s="16"/>
    </row>
    <row r="28" spans="1:7" x14ac:dyDescent="0.25">
      <c r="A28" s="13" t="s">
        <v>1151</v>
      </c>
      <c r="B28" s="31" t="s">
        <v>1152</v>
      </c>
      <c r="C28" s="31" t="s">
        <v>295</v>
      </c>
      <c r="D28" s="14">
        <v>193424</v>
      </c>
      <c r="E28" s="15">
        <v>643.23</v>
      </c>
      <c r="F28" s="16">
        <v>1.03E-2</v>
      </c>
      <c r="G28" s="16"/>
    </row>
    <row r="29" spans="1:7" x14ac:dyDescent="0.25">
      <c r="A29" s="13" t="s">
        <v>1652</v>
      </c>
      <c r="B29" s="31" t="s">
        <v>1653</v>
      </c>
      <c r="C29" s="31" t="s">
        <v>311</v>
      </c>
      <c r="D29" s="14">
        <v>129707</v>
      </c>
      <c r="E29" s="15">
        <v>624.54</v>
      </c>
      <c r="F29" s="16">
        <v>0.01</v>
      </c>
      <c r="G29" s="16"/>
    </row>
    <row r="30" spans="1:7" x14ac:dyDescent="0.25">
      <c r="A30" s="13" t="s">
        <v>943</v>
      </c>
      <c r="B30" s="31" t="s">
        <v>944</v>
      </c>
      <c r="C30" s="31" t="s">
        <v>263</v>
      </c>
      <c r="D30" s="14">
        <v>141493</v>
      </c>
      <c r="E30" s="15">
        <v>591.65</v>
      </c>
      <c r="F30" s="16">
        <v>9.4999999999999998E-3</v>
      </c>
      <c r="G30" s="16"/>
    </row>
    <row r="31" spans="1:7" x14ac:dyDescent="0.25">
      <c r="A31" s="13" t="s">
        <v>1241</v>
      </c>
      <c r="B31" s="31" t="s">
        <v>1242</v>
      </c>
      <c r="C31" s="31" t="s">
        <v>295</v>
      </c>
      <c r="D31" s="14">
        <v>6757</v>
      </c>
      <c r="E31" s="15">
        <v>454.81</v>
      </c>
      <c r="F31" s="16">
        <v>7.3000000000000001E-3</v>
      </c>
      <c r="G31" s="16"/>
    </row>
    <row r="32" spans="1:7" x14ac:dyDescent="0.25">
      <c r="A32" s="13" t="s">
        <v>1315</v>
      </c>
      <c r="B32" s="31" t="s">
        <v>1316</v>
      </c>
      <c r="C32" s="31" t="s">
        <v>366</v>
      </c>
      <c r="D32" s="14">
        <v>6750</v>
      </c>
      <c r="E32" s="15">
        <v>401.05</v>
      </c>
      <c r="F32" s="16">
        <v>6.4000000000000003E-3</v>
      </c>
      <c r="G32" s="16"/>
    </row>
    <row r="33" spans="1:7" x14ac:dyDescent="0.25">
      <c r="A33" s="13" t="s">
        <v>331</v>
      </c>
      <c r="B33" s="31" t="s">
        <v>332</v>
      </c>
      <c r="C33" s="31" t="s">
        <v>333</v>
      </c>
      <c r="D33" s="14">
        <v>11817</v>
      </c>
      <c r="E33" s="15">
        <v>366.19</v>
      </c>
      <c r="F33" s="16">
        <v>5.8999999999999999E-3</v>
      </c>
      <c r="G33" s="16"/>
    </row>
    <row r="34" spans="1:7" x14ac:dyDescent="0.25">
      <c r="A34" s="13" t="s">
        <v>1171</v>
      </c>
      <c r="B34" s="31" t="s">
        <v>1172</v>
      </c>
      <c r="C34" s="31" t="s">
        <v>557</v>
      </c>
      <c r="D34" s="14">
        <v>32024</v>
      </c>
      <c r="E34" s="15">
        <v>361.39</v>
      </c>
      <c r="F34" s="16">
        <v>5.7999999999999996E-3</v>
      </c>
      <c r="G34" s="16"/>
    </row>
    <row r="35" spans="1:7" x14ac:dyDescent="0.25">
      <c r="A35" s="13" t="s">
        <v>1929</v>
      </c>
      <c r="B35" s="31" t="s">
        <v>1930</v>
      </c>
      <c r="C35" s="31" t="s">
        <v>864</v>
      </c>
      <c r="D35" s="14">
        <v>33244</v>
      </c>
      <c r="E35" s="15">
        <v>351.49</v>
      </c>
      <c r="F35" s="16">
        <v>5.5999999999999999E-3</v>
      </c>
      <c r="G35" s="16"/>
    </row>
    <row r="36" spans="1:7" x14ac:dyDescent="0.25">
      <c r="A36" s="13" t="s">
        <v>1293</v>
      </c>
      <c r="B36" s="31" t="s">
        <v>1294</v>
      </c>
      <c r="C36" s="31" t="s">
        <v>295</v>
      </c>
      <c r="D36" s="14">
        <v>38638</v>
      </c>
      <c r="E36" s="15">
        <v>245.25</v>
      </c>
      <c r="F36" s="16">
        <v>3.8999999999999998E-3</v>
      </c>
      <c r="G36" s="16"/>
    </row>
    <row r="37" spans="1:7" x14ac:dyDescent="0.25">
      <c r="A37" s="13" t="s">
        <v>496</v>
      </c>
      <c r="B37" s="31" t="s">
        <v>497</v>
      </c>
      <c r="C37" s="31" t="s">
        <v>404</v>
      </c>
      <c r="D37" s="14">
        <v>35026</v>
      </c>
      <c r="E37" s="15">
        <v>138.28</v>
      </c>
      <c r="F37" s="16">
        <v>2.2000000000000001E-3</v>
      </c>
      <c r="G37" s="16"/>
    </row>
    <row r="38" spans="1:7" x14ac:dyDescent="0.25">
      <c r="A38" s="17" t="s">
        <v>189</v>
      </c>
      <c r="B38" s="32"/>
      <c r="C38" s="32"/>
      <c r="D38" s="18"/>
      <c r="E38" s="19">
        <v>43866.77</v>
      </c>
      <c r="F38" s="20">
        <v>0.70399999999999996</v>
      </c>
      <c r="G38" s="21"/>
    </row>
    <row r="39" spans="1:7" x14ac:dyDescent="0.25">
      <c r="A39" s="17" t="s">
        <v>481</v>
      </c>
      <c r="B39" s="31"/>
      <c r="C39" s="31"/>
      <c r="D39" s="14"/>
      <c r="E39" s="15"/>
      <c r="F39" s="16"/>
      <c r="G39" s="16"/>
    </row>
    <row r="40" spans="1:7" x14ac:dyDescent="0.25">
      <c r="A40" s="17" t="s">
        <v>189</v>
      </c>
      <c r="B40" s="31"/>
      <c r="C40" s="31"/>
      <c r="D40" s="14"/>
      <c r="E40" s="22" t="s">
        <v>155</v>
      </c>
      <c r="F40" s="23" t="s">
        <v>155</v>
      </c>
      <c r="G40" s="16"/>
    </row>
    <row r="41" spans="1:7" x14ac:dyDescent="0.25">
      <c r="A41" s="13"/>
      <c r="B41" s="31"/>
      <c r="C41" s="31"/>
      <c r="D41" s="14"/>
      <c r="E41" s="15"/>
      <c r="F41" s="16"/>
      <c r="G41" s="16"/>
    </row>
    <row r="42" spans="1:7" x14ac:dyDescent="0.25">
      <c r="A42" s="17" t="s">
        <v>2383</v>
      </c>
      <c r="B42" s="31"/>
      <c r="C42" s="31"/>
      <c r="D42" s="14"/>
      <c r="E42" s="15"/>
      <c r="F42" s="16"/>
      <c r="G42" s="16"/>
    </row>
    <row r="43" spans="1:7" x14ac:dyDescent="0.25">
      <c r="A43" s="13" t="s">
        <v>2384</v>
      </c>
      <c r="B43" s="31" t="s">
        <v>2385</v>
      </c>
      <c r="C43" s="31" t="s">
        <v>2386</v>
      </c>
      <c r="D43" s="14">
        <v>23242</v>
      </c>
      <c r="E43" s="15">
        <v>3836.72</v>
      </c>
      <c r="F43" s="16">
        <v>6.1600000000000002E-2</v>
      </c>
      <c r="G43" s="16"/>
    </row>
    <row r="44" spans="1:7" x14ac:dyDescent="0.25">
      <c r="A44" s="13" t="s">
        <v>2387</v>
      </c>
      <c r="B44" s="31" t="s">
        <v>2388</v>
      </c>
      <c r="C44" s="31" t="s">
        <v>2389</v>
      </c>
      <c r="D44" s="14">
        <v>14346</v>
      </c>
      <c r="E44" s="15">
        <v>3446.24</v>
      </c>
      <c r="F44" s="16">
        <v>5.5300000000000002E-2</v>
      </c>
      <c r="G44" s="16"/>
    </row>
    <row r="45" spans="1:7" x14ac:dyDescent="0.25">
      <c r="A45" s="13" t="s">
        <v>2390</v>
      </c>
      <c r="B45" s="31" t="s">
        <v>2391</v>
      </c>
      <c r="C45" s="31" t="s">
        <v>2392</v>
      </c>
      <c r="D45" s="14">
        <v>7382</v>
      </c>
      <c r="E45" s="15">
        <v>2586.52</v>
      </c>
      <c r="F45" s="16">
        <v>4.1500000000000002E-2</v>
      </c>
      <c r="G45" s="16"/>
    </row>
    <row r="46" spans="1:7" x14ac:dyDescent="0.25">
      <c r="A46" s="13" t="s">
        <v>2393</v>
      </c>
      <c r="B46" s="31" t="s">
        <v>2394</v>
      </c>
      <c r="C46" s="31" t="s">
        <v>1949</v>
      </c>
      <c r="D46" s="14">
        <v>4626</v>
      </c>
      <c r="E46" s="15">
        <v>1355.25</v>
      </c>
      <c r="F46" s="16">
        <v>2.18E-2</v>
      </c>
      <c r="G46" s="16"/>
    </row>
    <row r="47" spans="1:7" x14ac:dyDescent="0.25">
      <c r="A47" s="13" t="s">
        <v>2395</v>
      </c>
      <c r="B47" s="31" t="s">
        <v>2396</v>
      </c>
      <c r="C47" s="31" t="s">
        <v>2392</v>
      </c>
      <c r="D47" s="14">
        <v>1117</v>
      </c>
      <c r="E47" s="15">
        <v>357.19</v>
      </c>
      <c r="F47" s="16">
        <v>5.7000000000000002E-3</v>
      </c>
      <c r="G47" s="16"/>
    </row>
    <row r="48" spans="1:7" x14ac:dyDescent="0.25">
      <c r="A48" s="13" t="s">
        <v>2397</v>
      </c>
      <c r="B48" s="31" t="s">
        <v>2398</v>
      </c>
      <c r="C48" s="31" t="s">
        <v>2392</v>
      </c>
      <c r="D48" s="14">
        <v>2280</v>
      </c>
      <c r="E48" s="15">
        <v>315.69</v>
      </c>
      <c r="F48" s="16">
        <v>5.1000000000000004E-3</v>
      </c>
      <c r="G48" s="16"/>
    </row>
    <row r="49" spans="1:7" x14ac:dyDescent="0.25">
      <c r="A49" s="13" t="s">
        <v>2399</v>
      </c>
      <c r="B49" s="31" t="s">
        <v>2400</v>
      </c>
      <c r="C49" s="31" t="s">
        <v>2389</v>
      </c>
      <c r="D49" s="14">
        <v>1615</v>
      </c>
      <c r="E49" s="15">
        <v>310.98</v>
      </c>
      <c r="F49" s="16">
        <v>5.0000000000000001E-3</v>
      </c>
      <c r="G49" s="16"/>
    </row>
    <row r="50" spans="1:7" x14ac:dyDescent="0.25">
      <c r="A50" s="13" t="s">
        <v>2401</v>
      </c>
      <c r="B50" s="31" t="s">
        <v>2402</v>
      </c>
      <c r="C50" s="31" t="s">
        <v>1949</v>
      </c>
      <c r="D50" s="14">
        <v>3553</v>
      </c>
      <c r="E50" s="15">
        <v>260.94</v>
      </c>
      <c r="F50" s="16">
        <v>4.1999999999999997E-3</v>
      </c>
      <c r="G50" s="16"/>
    </row>
    <row r="51" spans="1:7" x14ac:dyDescent="0.25">
      <c r="A51" s="13" t="s">
        <v>2403</v>
      </c>
      <c r="B51" s="31" t="s">
        <v>2404</v>
      </c>
      <c r="C51" s="31" t="s">
        <v>2389</v>
      </c>
      <c r="D51" s="14">
        <v>787</v>
      </c>
      <c r="E51" s="15">
        <v>254.61</v>
      </c>
      <c r="F51" s="16">
        <v>4.1000000000000003E-3</v>
      </c>
      <c r="G51" s="16"/>
    </row>
    <row r="52" spans="1:7" x14ac:dyDescent="0.25">
      <c r="A52" s="13" t="s">
        <v>2405</v>
      </c>
      <c r="B52" s="31" t="s">
        <v>2406</v>
      </c>
      <c r="C52" s="31" t="s">
        <v>2392</v>
      </c>
      <c r="D52" s="14">
        <v>1238</v>
      </c>
      <c r="E52" s="15">
        <v>250.37</v>
      </c>
      <c r="F52" s="16">
        <v>4.0000000000000001E-3</v>
      </c>
      <c r="G52" s="16"/>
    </row>
    <row r="53" spans="1:7" x14ac:dyDescent="0.25">
      <c r="A53" s="13" t="s">
        <v>2407</v>
      </c>
      <c r="B53" s="31" t="s">
        <v>2408</v>
      </c>
      <c r="C53" s="31" t="s">
        <v>2392</v>
      </c>
      <c r="D53" s="14">
        <v>1699</v>
      </c>
      <c r="E53" s="15">
        <v>236.58</v>
      </c>
      <c r="F53" s="16">
        <v>3.8E-3</v>
      </c>
      <c r="G53" s="16"/>
    </row>
    <row r="54" spans="1:7" x14ac:dyDescent="0.25">
      <c r="A54" s="13" t="s">
        <v>2409</v>
      </c>
      <c r="B54" s="31" t="s">
        <v>2410</v>
      </c>
      <c r="C54" s="31" t="s">
        <v>2411</v>
      </c>
      <c r="D54" s="14">
        <v>929</v>
      </c>
      <c r="E54" s="15">
        <v>213.14</v>
      </c>
      <c r="F54" s="16">
        <v>3.3999999999999998E-3</v>
      </c>
      <c r="G54" s="16"/>
    </row>
    <row r="55" spans="1:7" x14ac:dyDescent="0.25">
      <c r="A55" s="13" t="s">
        <v>2412</v>
      </c>
      <c r="B55" s="31" t="s">
        <v>2413</v>
      </c>
      <c r="C55" s="31" t="s">
        <v>2392</v>
      </c>
      <c r="D55" s="14">
        <v>131</v>
      </c>
      <c r="E55" s="15">
        <v>182.57</v>
      </c>
      <c r="F55" s="16">
        <v>2.8999999999999998E-3</v>
      </c>
      <c r="G55" s="16"/>
    </row>
    <row r="56" spans="1:7" x14ac:dyDescent="0.25">
      <c r="A56" s="13" t="s">
        <v>2414</v>
      </c>
      <c r="B56" s="31" t="s">
        <v>2415</v>
      </c>
      <c r="C56" s="31" t="s">
        <v>2411</v>
      </c>
      <c r="D56" s="14">
        <v>4082</v>
      </c>
      <c r="E56" s="15">
        <v>170.51</v>
      </c>
      <c r="F56" s="16">
        <v>2.7000000000000001E-3</v>
      </c>
      <c r="G56" s="16"/>
    </row>
    <row r="57" spans="1:7" x14ac:dyDescent="0.25">
      <c r="A57" s="13" t="s">
        <v>2416</v>
      </c>
      <c r="B57" s="31" t="s">
        <v>2417</v>
      </c>
      <c r="C57" s="31" t="s">
        <v>2392</v>
      </c>
      <c r="D57" s="14">
        <v>903</v>
      </c>
      <c r="E57" s="15">
        <v>165.94</v>
      </c>
      <c r="F57" s="16">
        <v>2.7000000000000001E-3</v>
      </c>
      <c r="G57" s="16"/>
    </row>
    <row r="58" spans="1:7" x14ac:dyDescent="0.25">
      <c r="A58" s="13" t="s">
        <v>2418</v>
      </c>
      <c r="B58" s="31" t="s">
        <v>2419</v>
      </c>
      <c r="C58" s="31" t="s">
        <v>2392</v>
      </c>
      <c r="D58" s="14">
        <v>904</v>
      </c>
      <c r="E58" s="15">
        <v>159.72999999999999</v>
      </c>
      <c r="F58" s="16">
        <v>2.5999999999999999E-3</v>
      </c>
      <c r="G58" s="16"/>
    </row>
    <row r="59" spans="1:7" x14ac:dyDescent="0.25">
      <c r="A59" s="13" t="s">
        <v>2420</v>
      </c>
      <c r="B59" s="31" t="s">
        <v>2421</v>
      </c>
      <c r="C59" s="31" t="s">
        <v>2389</v>
      </c>
      <c r="D59" s="14">
        <v>485</v>
      </c>
      <c r="E59" s="15">
        <v>146.05000000000001</v>
      </c>
      <c r="F59" s="16">
        <v>2.3E-3</v>
      </c>
      <c r="G59" s="16"/>
    </row>
    <row r="60" spans="1:7" x14ac:dyDescent="0.25">
      <c r="A60" s="13" t="s">
        <v>2422</v>
      </c>
      <c r="B60" s="31" t="s">
        <v>2423</v>
      </c>
      <c r="C60" s="31" t="s">
        <v>2389</v>
      </c>
      <c r="D60" s="14">
        <v>1212</v>
      </c>
      <c r="E60" s="15">
        <v>144.94999999999999</v>
      </c>
      <c r="F60" s="16">
        <v>2.3E-3</v>
      </c>
      <c r="G60" s="16"/>
    </row>
    <row r="61" spans="1:7" x14ac:dyDescent="0.25">
      <c r="A61" s="13" t="s">
        <v>2424</v>
      </c>
      <c r="B61" s="31" t="s">
        <v>2425</v>
      </c>
      <c r="C61" s="31" t="s">
        <v>2392</v>
      </c>
      <c r="D61" s="14">
        <v>1060</v>
      </c>
      <c r="E61" s="15">
        <v>129.21</v>
      </c>
      <c r="F61" s="16">
        <v>2.0999999999999999E-3</v>
      </c>
      <c r="G61" s="16"/>
    </row>
    <row r="62" spans="1:7" x14ac:dyDescent="0.25">
      <c r="A62" s="13" t="s">
        <v>2426</v>
      </c>
      <c r="B62" s="31" t="s">
        <v>2427</v>
      </c>
      <c r="C62" s="31" t="s">
        <v>2389</v>
      </c>
      <c r="D62" s="14">
        <v>1038</v>
      </c>
      <c r="E62" s="15">
        <v>120.63</v>
      </c>
      <c r="F62" s="16">
        <v>1.9E-3</v>
      </c>
      <c r="G62" s="16"/>
    </row>
    <row r="63" spans="1:7" x14ac:dyDescent="0.25">
      <c r="A63" s="13" t="s">
        <v>2428</v>
      </c>
      <c r="B63" s="31" t="s">
        <v>2429</v>
      </c>
      <c r="C63" s="31" t="s">
        <v>2389</v>
      </c>
      <c r="D63" s="14">
        <v>613</v>
      </c>
      <c r="E63" s="15">
        <v>115.05</v>
      </c>
      <c r="F63" s="16">
        <v>1.8E-3</v>
      </c>
      <c r="G63" s="16"/>
    </row>
    <row r="64" spans="1:7" x14ac:dyDescent="0.25">
      <c r="A64" s="13" t="s">
        <v>2430</v>
      </c>
      <c r="B64" s="31" t="s">
        <v>2431</v>
      </c>
      <c r="C64" s="31" t="s">
        <v>2411</v>
      </c>
      <c r="D64" s="14">
        <v>271</v>
      </c>
      <c r="E64" s="15">
        <v>110.91</v>
      </c>
      <c r="F64" s="16">
        <v>1.8E-3</v>
      </c>
      <c r="G64" s="16"/>
    </row>
    <row r="65" spans="1:7" x14ac:dyDescent="0.25">
      <c r="A65" s="13" t="s">
        <v>2432</v>
      </c>
      <c r="B65" s="31" t="s">
        <v>2433</v>
      </c>
      <c r="C65" s="31" t="s">
        <v>2392</v>
      </c>
      <c r="D65" s="14">
        <v>688</v>
      </c>
      <c r="E65" s="15">
        <v>104.4</v>
      </c>
      <c r="F65" s="16">
        <v>1.6999999999999999E-3</v>
      </c>
      <c r="G65" s="16"/>
    </row>
    <row r="66" spans="1:7" x14ac:dyDescent="0.25">
      <c r="A66" s="13" t="s">
        <v>2434</v>
      </c>
      <c r="B66" s="31" t="s">
        <v>2435</v>
      </c>
      <c r="C66" s="31" t="s">
        <v>2411</v>
      </c>
      <c r="D66" s="14">
        <v>1039</v>
      </c>
      <c r="E66" s="15">
        <v>102.82</v>
      </c>
      <c r="F66" s="16">
        <v>1.6999999999999999E-3</v>
      </c>
      <c r="G66" s="16"/>
    </row>
    <row r="67" spans="1:7" x14ac:dyDescent="0.25">
      <c r="A67" s="13" t="s">
        <v>2436</v>
      </c>
      <c r="B67" s="31" t="s">
        <v>2437</v>
      </c>
      <c r="C67" s="31" t="s">
        <v>2392</v>
      </c>
      <c r="D67" s="14">
        <v>783</v>
      </c>
      <c r="E67" s="15">
        <v>100.77</v>
      </c>
      <c r="F67" s="16">
        <v>1.6000000000000001E-3</v>
      </c>
      <c r="G67" s="16"/>
    </row>
    <row r="68" spans="1:7" x14ac:dyDescent="0.25">
      <c r="A68" s="13" t="s">
        <v>2438</v>
      </c>
      <c r="B68" s="31" t="s">
        <v>2439</v>
      </c>
      <c r="C68" s="31"/>
      <c r="D68" s="14">
        <v>266</v>
      </c>
      <c r="E68" s="15">
        <v>100.21</v>
      </c>
      <c r="F68" s="16">
        <v>1.6000000000000001E-3</v>
      </c>
      <c r="G68" s="16"/>
    </row>
    <row r="69" spans="1:7" x14ac:dyDescent="0.25">
      <c r="A69" s="13" t="s">
        <v>2440</v>
      </c>
      <c r="B69" s="31" t="s">
        <v>2441</v>
      </c>
      <c r="C69" s="31" t="s">
        <v>2389</v>
      </c>
      <c r="D69" s="14">
        <v>623</v>
      </c>
      <c r="E69" s="15">
        <v>96.79</v>
      </c>
      <c r="F69" s="16">
        <v>1.6000000000000001E-3</v>
      </c>
      <c r="G69" s="16"/>
    </row>
    <row r="70" spans="1:7" x14ac:dyDescent="0.25">
      <c r="A70" s="13" t="s">
        <v>2442</v>
      </c>
      <c r="B70" s="31" t="s">
        <v>2443</v>
      </c>
      <c r="C70" s="31" t="s">
        <v>2389</v>
      </c>
      <c r="D70" s="14">
        <v>408</v>
      </c>
      <c r="E70" s="15">
        <v>93.87</v>
      </c>
      <c r="F70" s="16">
        <v>1.5E-3</v>
      </c>
      <c r="G70" s="16"/>
    </row>
    <row r="71" spans="1:7" x14ac:dyDescent="0.25">
      <c r="A71" s="13" t="s">
        <v>2444</v>
      </c>
      <c r="B71" s="31" t="s">
        <v>2445</v>
      </c>
      <c r="C71" s="31" t="s">
        <v>2392</v>
      </c>
      <c r="D71" s="14">
        <v>243</v>
      </c>
      <c r="E71" s="15">
        <v>89.8</v>
      </c>
      <c r="F71" s="16">
        <v>1.4E-3</v>
      </c>
      <c r="G71" s="16"/>
    </row>
    <row r="72" spans="1:7" x14ac:dyDescent="0.25">
      <c r="A72" s="13" t="s">
        <v>2446</v>
      </c>
      <c r="B72" s="31" t="s">
        <v>2447</v>
      </c>
      <c r="C72" s="31" t="s">
        <v>2392</v>
      </c>
      <c r="D72" s="14">
        <v>324</v>
      </c>
      <c r="E72" s="15">
        <v>82.95</v>
      </c>
      <c r="F72" s="16">
        <v>1.2999999999999999E-3</v>
      </c>
      <c r="G72" s="16"/>
    </row>
    <row r="73" spans="1:7" x14ac:dyDescent="0.25">
      <c r="A73" s="13" t="s">
        <v>2448</v>
      </c>
      <c r="B73" s="31" t="s">
        <v>2449</v>
      </c>
      <c r="C73" s="31"/>
      <c r="D73" s="14">
        <v>136</v>
      </c>
      <c r="E73" s="15">
        <v>81.790000000000006</v>
      </c>
      <c r="F73" s="16">
        <v>1.2999999999999999E-3</v>
      </c>
      <c r="G73" s="16"/>
    </row>
    <row r="74" spans="1:7" x14ac:dyDescent="0.25">
      <c r="A74" s="13" t="s">
        <v>2450</v>
      </c>
      <c r="B74" s="31" t="s">
        <v>2451</v>
      </c>
      <c r="C74" s="31" t="s">
        <v>2411</v>
      </c>
      <c r="D74" s="14">
        <v>210</v>
      </c>
      <c r="E74" s="15">
        <v>77.87</v>
      </c>
      <c r="F74" s="16">
        <v>1.2999999999999999E-3</v>
      </c>
      <c r="G74" s="16"/>
    </row>
    <row r="75" spans="1:7" x14ac:dyDescent="0.25">
      <c r="A75" s="13" t="s">
        <v>2452</v>
      </c>
      <c r="B75" s="31" t="s">
        <v>2453</v>
      </c>
      <c r="C75" s="31" t="s">
        <v>2411</v>
      </c>
      <c r="D75" s="14">
        <v>190</v>
      </c>
      <c r="E75" s="15">
        <v>71.3</v>
      </c>
      <c r="F75" s="16">
        <v>1.1000000000000001E-3</v>
      </c>
      <c r="G75" s="16"/>
    </row>
    <row r="76" spans="1:7" x14ac:dyDescent="0.25">
      <c r="A76" s="13" t="s">
        <v>2454</v>
      </c>
      <c r="B76" s="31" t="s">
        <v>2455</v>
      </c>
      <c r="C76" s="31" t="s">
        <v>1949</v>
      </c>
      <c r="D76" s="14">
        <v>271</v>
      </c>
      <c r="E76" s="15">
        <v>71.28</v>
      </c>
      <c r="F76" s="16">
        <v>1.1000000000000001E-3</v>
      </c>
      <c r="G76" s="16"/>
    </row>
    <row r="77" spans="1:7" x14ac:dyDescent="0.25">
      <c r="A77" s="13" t="s">
        <v>2456</v>
      </c>
      <c r="B77" s="31" t="s">
        <v>2457</v>
      </c>
      <c r="C77" s="31" t="s">
        <v>2392</v>
      </c>
      <c r="D77" s="14">
        <v>166</v>
      </c>
      <c r="E77" s="15">
        <v>68.19</v>
      </c>
      <c r="F77" s="16">
        <v>1.1000000000000001E-3</v>
      </c>
      <c r="G77" s="16"/>
    </row>
    <row r="78" spans="1:7" x14ac:dyDescent="0.25">
      <c r="A78" s="13" t="s">
        <v>2458</v>
      </c>
      <c r="B78" s="31" t="s">
        <v>2459</v>
      </c>
      <c r="C78" s="31" t="s">
        <v>2411</v>
      </c>
      <c r="D78" s="14">
        <v>292</v>
      </c>
      <c r="E78" s="15">
        <v>57.77</v>
      </c>
      <c r="F78" s="16">
        <v>8.9999999999999998E-4</v>
      </c>
      <c r="G78" s="16"/>
    </row>
    <row r="79" spans="1:7" x14ac:dyDescent="0.25">
      <c r="A79" s="13" t="s">
        <v>2460</v>
      </c>
      <c r="B79" s="31" t="s">
        <v>2461</v>
      </c>
      <c r="C79" s="31" t="s">
        <v>2389</v>
      </c>
      <c r="D79" s="14">
        <v>211</v>
      </c>
      <c r="E79" s="15">
        <v>47.81</v>
      </c>
      <c r="F79" s="16">
        <v>8.0000000000000004E-4</v>
      </c>
      <c r="G79" s="16"/>
    </row>
    <row r="80" spans="1:7" x14ac:dyDescent="0.25">
      <c r="A80" s="13" t="s">
        <v>2462</v>
      </c>
      <c r="B80" s="31" t="s">
        <v>2463</v>
      </c>
      <c r="C80" s="31" t="s">
        <v>2392</v>
      </c>
      <c r="D80" s="14">
        <v>46</v>
      </c>
      <c r="E80" s="15">
        <v>47.61</v>
      </c>
      <c r="F80" s="16">
        <v>8.0000000000000004E-4</v>
      </c>
      <c r="G80" s="16"/>
    </row>
    <row r="81" spans="1:7" x14ac:dyDescent="0.25">
      <c r="A81" s="13" t="s">
        <v>2464</v>
      </c>
      <c r="B81" s="31" t="s">
        <v>2465</v>
      </c>
      <c r="C81" s="31" t="s">
        <v>2392</v>
      </c>
      <c r="D81" s="14">
        <v>611</v>
      </c>
      <c r="E81" s="15">
        <v>47.26</v>
      </c>
      <c r="F81" s="16">
        <v>8.0000000000000004E-4</v>
      </c>
      <c r="G81" s="16"/>
    </row>
    <row r="82" spans="1:7" x14ac:dyDescent="0.25">
      <c r="A82" s="13" t="s">
        <v>2466</v>
      </c>
      <c r="B82" s="31" t="s">
        <v>2467</v>
      </c>
      <c r="C82" s="31" t="s">
        <v>2392</v>
      </c>
      <c r="D82" s="14">
        <v>250</v>
      </c>
      <c r="E82" s="15">
        <v>46.58</v>
      </c>
      <c r="F82" s="16">
        <v>6.9999999999999999E-4</v>
      </c>
      <c r="G82" s="16"/>
    </row>
    <row r="83" spans="1:7" x14ac:dyDescent="0.25">
      <c r="A83" s="13" t="s">
        <v>2468</v>
      </c>
      <c r="B83" s="31" t="s">
        <v>2469</v>
      </c>
      <c r="C83" s="31" t="s">
        <v>2392</v>
      </c>
      <c r="D83" s="14">
        <v>170</v>
      </c>
      <c r="E83" s="15">
        <v>45.44</v>
      </c>
      <c r="F83" s="16">
        <v>6.9999999999999999E-4</v>
      </c>
      <c r="G83" s="16"/>
    </row>
    <row r="84" spans="1:7" x14ac:dyDescent="0.25">
      <c r="A84" s="13" t="s">
        <v>2470</v>
      </c>
      <c r="B84" s="31" t="s">
        <v>2471</v>
      </c>
      <c r="C84" s="31" t="s">
        <v>2472</v>
      </c>
      <c r="D84" s="14">
        <v>157</v>
      </c>
      <c r="E84" s="15">
        <v>44.06</v>
      </c>
      <c r="F84" s="16">
        <v>6.9999999999999999E-4</v>
      </c>
      <c r="G84" s="16"/>
    </row>
    <row r="85" spans="1:7" x14ac:dyDescent="0.25">
      <c r="A85" s="13" t="s">
        <v>2473</v>
      </c>
      <c r="B85" s="31" t="s">
        <v>2474</v>
      </c>
      <c r="C85" s="31"/>
      <c r="D85" s="14">
        <v>318</v>
      </c>
      <c r="E85" s="15">
        <v>35.53</v>
      </c>
      <c r="F85" s="16">
        <v>5.9999999999999995E-4</v>
      </c>
      <c r="G85" s="16"/>
    </row>
    <row r="86" spans="1:7" x14ac:dyDescent="0.25">
      <c r="A86" s="13" t="s">
        <v>2475</v>
      </c>
      <c r="B86" s="31" t="s">
        <v>2476</v>
      </c>
      <c r="C86" s="31" t="s">
        <v>2392</v>
      </c>
      <c r="D86" s="14">
        <v>106</v>
      </c>
      <c r="E86" s="15">
        <v>35.5</v>
      </c>
      <c r="F86" s="16">
        <v>5.9999999999999995E-4</v>
      </c>
      <c r="G86" s="16"/>
    </row>
    <row r="87" spans="1:7" x14ac:dyDescent="0.25">
      <c r="A87" s="13" t="s">
        <v>2477</v>
      </c>
      <c r="B87" s="31" t="s">
        <v>2478</v>
      </c>
      <c r="C87" s="31" t="s">
        <v>2392</v>
      </c>
      <c r="D87" s="14">
        <v>528</v>
      </c>
      <c r="E87" s="15">
        <v>32.29</v>
      </c>
      <c r="F87" s="16">
        <v>5.0000000000000001E-4</v>
      </c>
      <c r="G87" s="16"/>
    </row>
    <row r="88" spans="1:7" x14ac:dyDescent="0.25">
      <c r="A88" s="13" t="s">
        <v>2479</v>
      </c>
      <c r="B88" s="31" t="s">
        <v>2480</v>
      </c>
      <c r="C88" s="31" t="s">
        <v>2472</v>
      </c>
      <c r="D88" s="14">
        <v>1323</v>
      </c>
      <c r="E88" s="15">
        <v>29.82</v>
      </c>
      <c r="F88" s="16">
        <v>5.0000000000000001E-4</v>
      </c>
      <c r="G88" s="16"/>
    </row>
    <row r="89" spans="1:7" x14ac:dyDescent="0.25">
      <c r="A89" s="13" t="s">
        <v>2481</v>
      </c>
      <c r="B89" s="31" t="s">
        <v>2482</v>
      </c>
      <c r="C89" s="31"/>
      <c r="D89" s="14">
        <v>241</v>
      </c>
      <c r="E89" s="15">
        <v>29.64</v>
      </c>
      <c r="F89" s="16">
        <v>5.0000000000000001E-4</v>
      </c>
      <c r="G89" s="16"/>
    </row>
    <row r="90" spans="1:7" x14ac:dyDescent="0.25">
      <c r="A90" s="13" t="s">
        <v>2483</v>
      </c>
      <c r="B90" s="31" t="s">
        <v>2484</v>
      </c>
      <c r="C90" s="31" t="s">
        <v>1949</v>
      </c>
      <c r="D90" s="14">
        <v>480</v>
      </c>
      <c r="E90" s="15">
        <v>27.87</v>
      </c>
      <c r="F90" s="16">
        <v>4.0000000000000002E-4</v>
      </c>
      <c r="G90" s="16"/>
    </row>
    <row r="91" spans="1:7" x14ac:dyDescent="0.25">
      <c r="A91" s="13" t="s">
        <v>2485</v>
      </c>
      <c r="B91" s="31" t="s">
        <v>2486</v>
      </c>
      <c r="C91" s="31" t="s">
        <v>2411</v>
      </c>
      <c r="D91" s="14">
        <v>46</v>
      </c>
      <c r="E91" s="15">
        <v>26.34</v>
      </c>
      <c r="F91" s="16">
        <v>4.0000000000000002E-4</v>
      </c>
      <c r="G91" s="16"/>
    </row>
    <row r="92" spans="1:7" x14ac:dyDescent="0.25">
      <c r="A92" s="13" t="s">
        <v>2487</v>
      </c>
      <c r="B92" s="31" t="s">
        <v>2488</v>
      </c>
      <c r="C92" s="31" t="s">
        <v>2392</v>
      </c>
      <c r="D92" s="14">
        <v>23</v>
      </c>
      <c r="E92" s="15">
        <v>23.24</v>
      </c>
      <c r="F92" s="16">
        <v>4.0000000000000002E-4</v>
      </c>
      <c r="G92" s="16"/>
    </row>
    <row r="93" spans="1:7" x14ac:dyDescent="0.25">
      <c r="A93" s="17" t="s">
        <v>189</v>
      </c>
      <c r="B93" s="32"/>
      <c r="C93" s="32"/>
      <c r="D93" s="18"/>
      <c r="E93" s="19">
        <v>16588.580000000002</v>
      </c>
      <c r="F93" s="20">
        <v>0.26619999999999999</v>
      </c>
      <c r="G93" s="21"/>
    </row>
    <row r="94" spans="1:7" x14ac:dyDescent="0.25">
      <c r="A94" s="13"/>
      <c r="B94" s="31"/>
      <c r="C94" s="31"/>
      <c r="D94" s="14"/>
      <c r="E94" s="15"/>
      <c r="F94" s="16"/>
      <c r="G94" s="16"/>
    </row>
    <row r="95" spans="1:7" x14ac:dyDescent="0.25">
      <c r="A95" s="24" t="s">
        <v>192</v>
      </c>
      <c r="B95" s="33"/>
      <c r="C95" s="33"/>
      <c r="D95" s="25"/>
      <c r="E95" s="19">
        <v>60455.35</v>
      </c>
      <c r="F95" s="20">
        <v>0.97019999999999995</v>
      </c>
      <c r="G95" s="21"/>
    </row>
    <row r="96" spans="1:7" x14ac:dyDescent="0.25">
      <c r="A96" s="13"/>
      <c r="B96" s="31"/>
      <c r="C96" s="31"/>
      <c r="D96" s="14"/>
      <c r="E96" s="15"/>
      <c r="F96" s="16"/>
      <c r="G96" s="16"/>
    </row>
    <row r="97" spans="1:7" x14ac:dyDescent="0.25">
      <c r="A97" s="13"/>
      <c r="B97" s="31"/>
      <c r="C97" s="31"/>
      <c r="D97" s="14"/>
      <c r="E97" s="15"/>
      <c r="F97" s="16"/>
      <c r="G97" s="16"/>
    </row>
    <row r="98" spans="1:7" x14ac:dyDescent="0.25">
      <c r="A98" s="17" t="s">
        <v>193</v>
      </c>
      <c r="B98" s="31"/>
      <c r="C98" s="31"/>
      <c r="D98" s="14"/>
      <c r="E98" s="15"/>
      <c r="F98" s="16"/>
      <c r="G98" s="16"/>
    </row>
    <row r="99" spans="1:7" x14ac:dyDescent="0.25">
      <c r="A99" s="13" t="s">
        <v>194</v>
      </c>
      <c r="B99" s="31"/>
      <c r="C99" s="31"/>
      <c r="D99" s="14"/>
      <c r="E99" s="15">
        <v>1962.16</v>
      </c>
      <c r="F99" s="16">
        <v>3.15E-2</v>
      </c>
      <c r="G99" s="16">
        <v>5.2232000000000001E-2</v>
      </c>
    </row>
    <row r="100" spans="1:7" x14ac:dyDescent="0.25">
      <c r="A100" s="17" t="s">
        <v>189</v>
      </c>
      <c r="B100" s="32"/>
      <c r="C100" s="32"/>
      <c r="D100" s="18"/>
      <c r="E100" s="19">
        <v>1962.16</v>
      </c>
      <c r="F100" s="20">
        <v>3.15E-2</v>
      </c>
      <c r="G100" s="21"/>
    </row>
    <row r="101" spans="1:7" x14ac:dyDescent="0.25">
      <c r="A101" s="13"/>
      <c r="B101" s="31"/>
      <c r="C101" s="31"/>
      <c r="D101" s="14"/>
      <c r="E101" s="15"/>
      <c r="F101" s="16"/>
      <c r="G101" s="16"/>
    </row>
    <row r="102" spans="1:7" x14ac:dyDescent="0.25">
      <c r="A102" s="24" t="s">
        <v>192</v>
      </c>
      <c r="B102" s="33"/>
      <c r="C102" s="33"/>
      <c r="D102" s="25"/>
      <c r="E102" s="19">
        <v>1962.16</v>
      </c>
      <c r="F102" s="20">
        <v>3.15E-2</v>
      </c>
      <c r="G102" s="21"/>
    </row>
    <row r="103" spans="1:7" x14ac:dyDescent="0.25">
      <c r="A103" s="13" t="s">
        <v>195</v>
      </c>
      <c r="B103" s="31"/>
      <c r="C103" s="31"/>
      <c r="D103" s="14"/>
      <c r="E103" s="15">
        <v>0.56157489999999999</v>
      </c>
      <c r="F103" s="60" t="s">
        <v>197</v>
      </c>
      <c r="G103" s="16"/>
    </row>
    <row r="104" spans="1:7" x14ac:dyDescent="0.25">
      <c r="A104" s="13" t="s">
        <v>196</v>
      </c>
      <c r="B104" s="31"/>
      <c r="C104" s="31"/>
      <c r="D104" s="14"/>
      <c r="E104" s="35">
        <v>-127.5115749</v>
      </c>
      <c r="F104" s="36">
        <v>-1.709E-3</v>
      </c>
      <c r="G104" s="16">
        <v>5.2231E-2</v>
      </c>
    </row>
    <row r="105" spans="1:7" x14ac:dyDescent="0.25">
      <c r="A105" s="26" t="s">
        <v>198</v>
      </c>
      <c r="B105" s="34"/>
      <c r="C105" s="34"/>
      <c r="D105" s="27"/>
      <c r="E105" s="28">
        <v>62290.559999999998</v>
      </c>
      <c r="F105" s="29">
        <v>1</v>
      </c>
      <c r="G105" s="29"/>
    </row>
    <row r="107" spans="1:7" x14ac:dyDescent="0.25">
      <c r="A107" s="74" t="s">
        <v>200</v>
      </c>
    </row>
    <row r="110" spans="1:7" x14ac:dyDescent="0.25">
      <c r="A110" s="1" t="s">
        <v>211</v>
      </c>
    </row>
    <row r="111" spans="1:7" x14ac:dyDescent="0.25">
      <c r="A111" s="48" t="s">
        <v>212</v>
      </c>
      <c r="B111" s="3" t="s">
        <v>155</v>
      </c>
    </row>
    <row r="112" spans="1:7" x14ac:dyDescent="0.25">
      <c r="A112" t="s">
        <v>213</v>
      </c>
    </row>
    <row r="113" spans="1:3" x14ac:dyDescent="0.25">
      <c r="A113" t="s">
        <v>214</v>
      </c>
      <c r="B113" t="s">
        <v>215</v>
      </c>
      <c r="C113" t="s">
        <v>215</v>
      </c>
    </row>
    <row r="114" spans="1:3" x14ac:dyDescent="0.25">
      <c r="B114" s="49">
        <v>45930</v>
      </c>
      <c r="C114" s="49">
        <v>46112</v>
      </c>
    </row>
    <row r="115" spans="1:3" x14ac:dyDescent="0.25">
      <c r="A115" t="s">
        <v>216</v>
      </c>
      <c r="B115">
        <v>11.923400000000001</v>
      </c>
      <c r="C115">
        <v>10.7349</v>
      </c>
    </row>
    <row r="116" spans="1:3" x14ac:dyDescent="0.25">
      <c r="A116" t="s">
        <v>217</v>
      </c>
      <c r="B116">
        <v>11.923400000000001</v>
      </c>
      <c r="C116">
        <v>10.7349</v>
      </c>
    </row>
    <row r="117" spans="1:3" x14ac:dyDescent="0.25">
      <c r="A117" t="s">
        <v>218</v>
      </c>
      <c r="B117">
        <v>11.602</v>
      </c>
      <c r="C117">
        <v>10.357699999999999</v>
      </c>
    </row>
    <row r="118" spans="1:3" x14ac:dyDescent="0.25">
      <c r="A118" t="s">
        <v>219</v>
      </c>
      <c r="B118">
        <v>11.602</v>
      </c>
      <c r="C118">
        <v>10.357699999999999</v>
      </c>
    </row>
    <row r="120" spans="1:3" x14ac:dyDescent="0.25">
      <c r="A120" t="s">
        <v>220</v>
      </c>
      <c r="B120" s="3" t="s">
        <v>155</v>
      </c>
    </row>
    <row r="121" spans="1:3" x14ac:dyDescent="0.25">
      <c r="A121" t="s">
        <v>221</v>
      </c>
      <c r="B121" s="3" t="s">
        <v>155</v>
      </c>
    </row>
    <row r="122" spans="1:3" ht="30" x14ac:dyDescent="0.25">
      <c r="A122" s="48" t="s">
        <v>222</v>
      </c>
      <c r="B122" s="3" t="s">
        <v>155</v>
      </c>
    </row>
    <row r="123" spans="1:3" x14ac:dyDescent="0.25">
      <c r="A123" s="48" t="s">
        <v>223</v>
      </c>
      <c r="B123" s="50">
        <v>16588.611167899999</v>
      </c>
    </row>
    <row r="124" spans="1:3" x14ac:dyDescent="0.25">
      <c r="A124" t="s">
        <v>484</v>
      </c>
      <c r="B124" s="50">
        <v>5.5300000000000002E-2</v>
      </c>
    </row>
    <row r="125" spans="1:3" ht="29.1" customHeight="1" x14ac:dyDescent="0.25">
      <c r="A125" s="48" t="s">
        <v>225</v>
      </c>
      <c r="B125" s="3" t="s">
        <v>155</v>
      </c>
    </row>
    <row r="126" spans="1:3" ht="29.1" customHeight="1" x14ac:dyDescent="0.25">
      <c r="A126" s="48" t="s">
        <v>226</v>
      </c>
      <c r="B126" s="3" t="s">
        <v>155</v>
      </c>
    </row>
    <row r="127" spans="1:3" ht="29.1" customHeight="1" x14ac:dyDescent="0.25">
      <c r="A127" s="48" t="s">
        <v>227</v>
      </c>
      <c r="B127" s="52">
        <v>2180.61</v>
      </c>
    </row>
    <row r="128" spans="1:3" x14ac:dyDescent="0.25">
      <c r="A128" s="48" t="s">
        <v>228</v>
      </c>
      <c r="B128" s="3" t="s">
        <v>155</v>
      </c>
    </row>
    <row r="129" spans="1:4" x14ac:dyDescent="0.25">
      <c r="A129" s="48" t="s">
        <v>229</v>
      </c>
      <c r="B129" s="3" t="s">
        <v>155</v>
      </c>
    </row>
    <row r="131" spans="1:4" ht="69.95" customHeight="1" x14ac:dyDescent="0.25">
      <c r="A131" s="120" t="s">
        <v>230</v>
      </c>
      <c r="B131" s="120" t="s">
        <v>231</v>
      </c>
      <c r="C131" s="120" t="s">
        <v>3</v>
      </c>
      <c r="D131" s="120" t="s">
        <v>4</v>
      </c>
    </row>
    <row r="132" spans="1:4" ht="69.95" customHeight="1" x14ac:dyDescent="0.25">
      <c r="A132" s="120" t="s">
        <v>2489</v>
      </c>
      <c r="B132" s="120"/>
      <c r="C132" s="120" t="s">
        <v>84</v>
      </c>
      <c r="D132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47"/>
  <sheetViews>
    <sheetView showGridLines="0" workbookViewId="0">
      <pane ySplit="6" topLeftCell="A20" activePane="bottomLeft" state="frozen"/>
      <selection activeCell="B70" sqref="B70"/>
      <selection pane="bottomLeft" activeCell="A40" sqref="A40"/>
    </sheetView>
  </sheetViews>
  <sheetFormatPr defaultRowHeight="15" x14ac:dyDescent="0.25"/>
  <cols>
    <col min="1" max="1" width="71.140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2490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2491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587</v>
      </c>
      <c r="B9" s="31"/>
      <c r="C9" s="31"/>
      <c r="D9" s="14"/>
      <c r="E9" s="15"/>
      <c r="F9" s="16"/>
      <c r="G9" s="16"/>
    </row>
    <row r="10" spans="1:8" x14ac:dyDescent="0.25">
      <c r="A10" s="17" t="s">
        <v>588</v>
      </c>
      <c r="B10" s="32"/>
      <c r="C10" s="32"/>
      <c r="D10" s="18"/>
      <c r="E10" s="41"/>
      <c r="F10" s="21"/>
      <c r="G10" s="21"/>
    </row>
    <row r="11" spans="1:8" x14ac:dyDescent="0.25">
      <c r="A11" s="13" t="s">
        <v>2492</v>
      </c>
      <c r="B11" s="31" t="s">
        <v>2493</v>
      </c>
      <c r="C11" s="31"/>
      <c r="D11" s="14">
        <v>328519.39</v>
      </c>
      <c r="E11" s="15">
        <v>20931.37</v>
      </c>
      <c r="F11" s="16">
        <v>0.95760000000000001</v>
      </c>
      <c r="G11" s="16"/>
    </row>
    <row r="12" spans="1:8" x14ac:dyDescent="0.25">
      <c r="A12" s="17" t="s">
        <v>189</v>
      </c>
      <c r="B12" s="32"/>
      <c r="C12" s="32"/>
      <c r="D12" s="18"/>
      <c r="E12" s="19">
        <v>20931.37</v>
      </c>
      <c r="F12" s="20">
        <v>0.95760000000000001</v>
      </c>
      <c r="G12" s="21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24" t="s">
        <v>192</v>
      </c>
      <c r="B14" s="33"/>
      <c r="C14" s="33"/>
      <c r="D14" s="25"/>
      <c r="E14" s="19">
        <v>20931.37</v>
      </c>
      <c r="F14" s="20">
        <v>0.95760000000000001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957.59</v>
      </c>
      <c r="F17" s="16">
        <v>4.3799999999999999E-2</v>
      </c>
      <c r="G17" s="16">
        <v>5.2232000000000001E-2</v>
      </c>
    </row>
    <row r="18" spans="1:7" x14ac:dyDescent="0.25">
      <c r="A18" s="17" t="s">
        <v>189</v>
      </c>
      <c r="B18" s="32"/>
      <c r="C18" s="32"/>
      <c r="D18" s="18"/>
      <c r="E18" s="19">
        <v>957.59</v>
      </c>
      <c r="F18" s="20">
        <v>4.3799999999999999E-2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957.59</v>
      </c>
      <c r="F20" s="20">
        <v>4.3799999999999999E-2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0.27406459999999999</v>
      </c>
      <c r="F21" s="60" t="s">
        <v>197</v>
      </c>
      <c r="G21" s="16"/>
    </row>
    <row r="22" spans="1:7" x14ac:dyDescent="0.25">
      <c r="A22" s="13" t="s">
        <v>196</v>
      </c>
      <c r="B22" s="31"/>
      <c r="C22" s="31"/>
      <c r="D22" s="14"/>
      <c r="E22" s="35">
        <v>-31.774064599999999</v>
      </c>
      <c r="F22" s="36">
        <v>-1.4120000000000001E-3</v>
      </c>
      <c r="G22" s="16">
        <v>5.2232000000000001E-2</v>
      </c>
    </row>
    <row r="23" spans="1:7" x14ac:dyDescent="0.25">
      <c r="A23" s="26" t="s">
        <v>198</v>
      </c>
      <c r="B23" s="34"/>
      <c r="C23" s="34"/>
      <c r="D23" s="27"/>
      <c r="E23" s="28">
        <v>21857.46</v>
      </c>
      <c r="F23" s="29">
        <v>1</v>
      </c>
      <c r="G23" s="29"/>
    </row>
    <row r="25" spans="1:7" x14ac:dyDescent="0.25">
      <c r="A25" s="74" t="s">
        <v>200</v>
      </c>
    </row>
    <row r="28" spans="1:7" x14ac:dyDescent="0.25">
      <c r="A28" s="1" t="s">
        <v>211</v>
      </c>
    </row>
    <row r="29" spans="1:7" x14ac:dyDescent="0.25">
      <c r="A29" s="48" t="s">
        <v>212</v>
      </c>
      <c r="B29" s="3" t="s">
        <v>155</v>
      </c>
    </row>
    <row r="30" spans="1:7" x14ac:dyDescent="0.25">
      <c r="A30" t="s">
        <v>213</v>
      </c>
    </row>
    <row r="31" spans="1:7" x14ac:dyDescent="0.25">
      <c r="A31" t="s">
        <v>214</v>
      </c>
      <c r="B31" t="s">
        <v>215</v>
      </c>
      <c r="C31" t="s">
        <v>215</v>
      </c>
    </row>
    <row r="32" spans="1:7" x14ac:dyDescent="0.25">
      <c r="B32" s="49">
        <v>45930</v>
      </c>
      <c r="C32" s="49">
        <v>46112</v>
      </c>
    </row>
    <row r="33" spans="1:4" x14ac:dyDescent="0.25">
      <c r="A33" t="s">
        <v>482</v>
      </c>
      <c r="B33">
        <v>28.0334</v>
      </c>
      <c r="C33">
        <v>31.248899999999999</v>
      </c>
    </row>
    <row r="34" spans="1:4" x14ac:dyDescent="0.25">
      <c r="A34" t="s">
        <v>483</v>
      </c>
      <c r="B34">
        <v>25.366199999999999</v>
      </c>
      <c r="C34">
        <v>28.1568</v>
      </c>
    </row>
    <row r="36" spans="1:4" x14ac:dyDescent="0.25">
      <c r="A36" t="s">
        <v>220</v>
      </c>
      <c r="B36" s="3" t="s">
        <v>155</v>
      </c>
    </row>
    <row r="37" spans="1:4" x14ac:dyDescent="0.25">
      <c r="A37" t="s">
        <v>221</v>
      </c>
      <c r="B37" s="3" t="s">
        <v>155</v>
      </c>
    </row>
    <row r="38" spans="1:4" x14ac:dyDescent="0.25">
      <c r="A38" s="48" t="s">
        <v>222</v>
      </c>
      <c r="B38" s="3" t="s">
        <v>155</v>
      </c>
    </row>
    <row r="39" spans="1:4" x14ac:dyDescent="0.25">
      <c r="A39" s="48" t="s">
        <v>223</v>
      </c>
      <c r="B39" s="50">
        <v>20931.365659300001</v>
      </c>
    </row>
    <row r="40" spans="1:4" ht="29.1" customHeight="1" x14ac:dyDescent="0.25">
      <c r="A40" s="48" t="s">
        <v>591</v>
      </c>
      <c r="B40" s="3" t="s">
        <v>155</v>
      </c>
    </row>
    <row r="41" spans="1:4" ht="29.1" customHeight="1" x14ac:dyDescent="0.25">
      <c r="A41" s="48" t="s">
        <v>592</v>
      </c>
      <c r="B41" s="3" t="s">
        <v>155</v>
      </c>
    </row>
    <row r="42" spans="1:4" ht="29.1" customHeight="1" x14ac:dyDescent="0.25">
      <c r="A42" s="48" t="s">
        <v>593</v>
      </c>
      <c r="B42" s="3" t="s">
        <v>155</v>
      </c>
    </row>
    <row r="43" spans="1:4" x14ac:dyDescent="0.25">
      <c r="A43" s="48" t="s">
        <v>594</v>
      </c>
      <c r="B43" s="3" t="s">
        <v>155</v>
      </c>
    </row>
    <row r="44" spans="1:4" x14ac:dyDescent="0.25">
      <c r="A44" s="48" t="s">
        <v>595</v>
      </c>
      <c r="B44" s="3" t="s">
        <v>155</v>
      </c>
    </row>
    <row r="46" spans="1:4" ht="69.95" customHeight="1" x14ac:dyDescent="0.25">
      <c r="A46" s="120" t="s">
        <v>230</v>
      </c>
      <c r="B46" s="120" t="s">
        <v>231</v>
      </c>
      <c r="C46" s="120" t="s">
        <v>3</v>
      </c>
      <c r="D46" s="120" t="s">
        <v>4</v>
      </c>
    </row>
    <row r="47" spans="1:4" ht="69.95" customHeight="1" x14ac:dyDescent="0.25">
      <c r="A47" s="120" t="s">
        <v>2494</v>
      </c>
      <c r="B47" s="120"/>
      <c r="C47" s="120" t="s">
        <v>86</v>
      </c>
      <c r="D47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137"/>
  <sheetViews>
    <sheetView showGridLines="0" workbookViewId="0">
      <pane ySplit="6" topLeftCell="A66" activePane="bottomLeft" state="frozen"/>
      <selection activeCell="B70" sqref="B70"/>
      <selection pane="bottomLeft" activeCell="A68" sqref="A68"/>
    </sheetView>
  </sheetViews>
  <sheetFormatPr defaultRowHeight="15" x14ac:dyDescent="0.25"/>
  <cols>
    <col min="1" max="1" width="61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2495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42" customHeight="1" x14ac:dyDescent="0.25">
      <c r="A4" s="124" t="s">
        <v>2496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156</v>
      </c>
      <c r="B11" s="31"/>
      <c r="C11" s="31"/>
      <c r="D11" s="14"/>
      <c r="E11" s="15"/>
      <c r="F11" s="16"/>
      <c r="G11" s="16"/>
    </row>
    <row r="12" spans="1:8" x14ac:dyDescent="0.25">
      <c r="A12" s="17" t="s">
        <v>157</v>
      </c>
      <c r="B12" s="31"/>
      <c r="C12" s="31"/>
      <c r="D12" s="14"/>
      <c r="E12" s="15"/>
      <c r="F12" s="16"/>
      <c r="G12" s="16"/>
    </row>
    <row r="13" spans="1:8" x14ac:dyDescent="0.25">
      <c r="A13" s="13" t="s">
        <v>2497</v>
      </c>
      <c r="B13" s="31" t="s">
        <v>2498</v>
      </c>
      <c r="C13" s="31" t="s">
        <v>163</v>
      </c>
      <c r="D13" s="14">
        <v>2500000</v>
      </c>
      <c r="E13" s="15">
        <v>2510.17</v>
      </c>
      <c r="F13" s="16">
        <v>5.3900000000000003E-2</v>
      </c>
      <c r="G13" s="16">
        <v>7.4711E-2</v>
      </c>
    </row>
    <row r="14" spans="1:8" x14ac:dyDescent="0.25">
      <c r="A14" s="13" t="s">
        <v>2499</v>
      </c>
      <c r="B14" s="31" t="s">
        <v>2500</v>
      </c>
      <c r="C14" s="31" t="s">
        <v>160</v>
      </c>
      <c r="D14" s="14">
        <v>2500000</v>
      </c>
      <c r="E14" s="15">
        <v>2504.94</v>
      </c>
      <c r="F14" s="16">
        <v>5.3800000000000001E-2</v>
      </c>
      <c r="G14" s="16">
        <v>7.5050000000000006E-2</v>
      </c>
    </row>
    <row r="15" spans="1:8" x14ac:dyDescent="0.25">
      <c r="A15" s="13" t="s">
        <v>1589</v>
      </c>
      <c r="B15" s="31" t="s">
        <v>1590</v>
      </c>
      <c r="C15" s="31" t="s">
        <v>163</v>
      </c>
      <c r="D15" s="14">
        <v>2500000</v>
      </c>
      <c r="E15" s="15">
        <v>2475.9</v>
      </c>
      <c r="F15" s="16">
        <v>5.3100000000000001E-2</v>
      </c>
      <c r="G15" s="16">
        <v>7.9899999999999999E-2</v>
      </c>
    </row>
    <row r="16" spans="1:8" x14ac:dyDescent="0.25">
      <c r="A16" s="13" t="s">
        <v>2501</v>
      </c>
      <c r="B16" s="31" t="s">
        <v>2502</v>
      </c>
      <c r="C16" s="31" t="s">
        <v>163</v>
      </c>
      <c r="D16" s="14">
        <v>2500000</v>
      </c>
      <c r="E16" s="15">
        <v>2473.2199999999998</v>
      </c>
      <c r="F16" s="16">
        <v>5.3100000000000001E-2</v>
      </c>
      <c r="G16" s="16">
        <v>7.825E-2</v>
      </c>
    </row>
    <row r="17" spans="1:7" x14ac:dyDescent="0.25">
      <c r="A17" s="13" t="s">
        <v>2503</v>
      </c>
      <c r="B17" s="31" t="s">
        <v>2504</v>
      </c>
      <c r="C17" s="31" t="s">
        <v>160</v>
      </c>
      <c r="D17" s="14">
        <v>2500000</v>
      </c>
      <c r="E17" s="15">
        <v>2456.04</v>
      </c>
      <c r="F17" s="16">
        <v>5.2699999999999997E-2</v>
      </c>
      <c r="G17" s="16">
        <v>7.4049000000000004E-2</v>
      </c>
    </row>
    <row r="18" spans="1:7" x14ac:dyDescent="0.25">
      <c r="A18" s="13" t="s">
        <v>2206</v>
      </c>
      <c r="B18" s="31" t="s">
        <v>2207</v>
      </c>
      <c r="C18" s="31" t="s">
        <v>2208</v>
      </c>
      <c r="D18" s="14">
        <v>2000000</v>
      </c>
      <c r="E18" s="15">
        <v>2005.71</v>
      </c>
      <c r="F18" s="16">
        <v>4.2999999999999997E-2</v>
      </c>
      <c r="G18" s="16">
        <v>7.2950000000000001E-2</v>
      </c>
    </row>
    <row r="19" spans="1:7" x14ac:dyDescent="0.25">
      <c r="A19" s="13" t="s">
        <v>1599</v>
      </c>
      <c r="B19" s="31" t="s">
        <v>1600</v>
      </c>
      <c r="C19" s="31" t="s">
        <v>163</v>
      </c>
      <c r="D19" s="14">
        <v>2000000</v>
      </c>
      <c r="E19" s="15">
        <v>2005.49</v>
      </c>
      <c r="F19" s="16">
        <v>4.2999999999999997E-2</v>
      </c>
      <c r="G19" s="16">
        <v>7.5162000000000007E-2</v>
      </c>
    </row>
    <row r="20" spans="1:7" x14ac:dyDescent="0.25">
      <c r="A20" s="13" t="s">
        <v>1617</v>
      </c>
      <c r="B20" s="31" t="s">
        <v>1618</v>
      </c>
      <c r="C20" s="31" t="s">
        <v>163</v>
      </c>
      <c r="D20" s="14">
        <v>2000000</v>
      </c>
      <c r="E20" s="15">
        <v>2004.3</v>
      </c>
      <c r="F20" s="16">
        <v>4.2999999999999997E-2</v>
      </c>
      <c r="G20" s="16">
        <v>7.4231000000000005E-2</v>
      </c>
    </row>
    <row r="21" spans="1:7" x14ac:dyDescent="0.25">
      <c r="A21" s="13" t="s">
        <v>2223</v>
      </c>
      <c r="B21" s="31" t="s">
        <v>2224</v>
      </c>
      <c r="C21" s="31" t="s">
        <v>163</v>
      </c>
      <c r="D21" s="14">
        <v>2000000</v>
      </c>
      <c r="E21" s="15">
        <v>1998.71</v>
      </c>
      <c r="F21" s="16">
        <v>4.2900000000000001E-2</v>
      </c>
      <c r="G21" s="16">
        <v>7.5149999999999995E-2</v>
      </c>
    </row>
    <row r="22" spans="1:7" x14ac:dyDescent="0.25">
      <c r="A22" s="13" t="s">
        <v>2186</v>
      </c>
      <c r="B22" s="31" t="s">
        <v>2187</v>
      </c>
      <c r="C22" s="31" t="s">
        <v>163</v>
      </c>
      <c r="D22" s="14">
        <v>1990000</v>
      </c>
      <c r="E22" s="15">
        <v>1962.47</v>
      </c>
      <c r="F22" s="16">
        <v>4.2099999999999999E-2</v>
      </c>
      <c r="G22" s="16">
        <v>7.4399999999999994E-2</v>
      </c>
    </row>
    <row r="23" spans="1:7" x14ac:dyDescent="0.25">
      <c r="A23" s="13" t="s">
        <v>2241</v>
      </c>
      <c r="B23" s="31" t="s">
        <v>2242</v>
      </c>
      <c r="C23" s="31" t="s">
        <v>2243</v>
      </c>
      <c r="D23" s="14">
        <v>1900000</v>
      </c>
      <c r="E23" s="15">
        <v>1908.72</v>
      </c>
      <c r="F23" s="16">
        <v>4.1000000000000002E-2</v>
      </c>
      <c r="G23" s="16">
        <v>7.4749999999999997E-2</v>
      </c>
    </row>
    <row r="24" spans="1:7" x14ac:dyDescent="0.25">
      <c r="A24" s="13" t="s">
        <v>2237</v>
      </c>
      <c r="B24" s="31" t="s">
        <v>2238</v>
      </c>
      <c r="C24" s="31" t="s">
        <v>163</v>
      </c>
      <c r="D24" s="14">
        <v>1500000</v>
      </c>
      <c r="E24" s="15">
        <v>1551.29</v>
      </c>
      <c r="F24" s="16">
        <v>3.3300000000000003E-2</v>
      </c>
      <c r="G24" s="16">
        <v>7.5450000000000003E-2</v>
      </c>
    </row>
    <row r="25" spans="1:7" x14ac:dyDescent="0.25">
      <c r="A25" s="13" t="s">
        <v>1587</v>
      </c>
      <c r="B25" s="31" t="s">
        <v>1588</v>
      </c>
      <c r="C25" s="31" t="s">
        <v>163</v>
      </c>
      <c r="D25" s="14">
        <v>1500000</v>
      </c>
      <c r="E25" s="15">
        <v>1497.03</v>
      </c>
      <c r="F25" s="16">
        <v>3.2099999999999997E-2</v>
      </c>
      <c r="G25" s="16">
        <v>7.5399999999999995E-2</v>
      </c>
    </row>
    <row r="26" spans="1:7" x14ac:dyDescent="0.25">
      <c r="A26" s="13" t="s">
        <v>2211</v>
      </c>
      <c r="B26" s="31" t="s">
        <v>2212</v>
      </c>
      <c r="C26" s="31" t="s">
        <v>163</v>
      </c>
      <c r="D26" s="14">
        <v>1300000</v>
      </c>
      <c r="E26" s="15">
        <v>1303.32</v>
      </c>
      <c r="F26" s="16">
        <v>2.8000000000000001E-2</v>
      </c>
      <c r="G26" s="16">
        <v>7.3800000000000004E-2</v>
      </c>
    </row>
    <row r="27" spans="1:7" x14ac:dyDescent="0.25">
      <c r="A27" s="13" t="s">
        <v>2326</v>
      </c>
      <c r="B27" s="31" t="s">
        <v>2327</v>
      </c>
      <c r="C27" s="31" t="s">
        <v>163</v>
      </c>
      <c r="D27" s="14">
        <v>1000000</v>
      </c>
      <c r="E27" s="15">
        <v>1042.6300000000001</v>
      </c>
      <c r="F27" s="16">
        <v>2.24E-2</v>
      </c>
      <c r="G27" s="16">
        <v>7.4099999999999999E-2</v>
      </c>
    </row>
    <row r="28" spans="1:7" x14ac:dyDescent="0.25">
      <c r="A28" s="13" t="s">
        <v>2505</v>
      </c>
      <c r="B28" s="31" t="s">
        <v>2506</v>
      </c>
      <c r="C28" s="31" t="s">
        <v>160</v>
      </c>
      <c r="D28" s="14">
        <v>1000000</v>
      </c>
      <c r="E28" s="15">
        <v>1025.45</v>
      </c>
      <c r="F28" s="16">
        <v>2.1999999999999999E-2</v>
      </c>
      <c r="G28" s="16">
        <v>7.5685000000000002E-2</v>
      </c>
    </row>
    <row r="29" spans="1:7" x14ac:dyDescent="0.25">
      <c r="A29" s="13" t="s">
        <v>2266</v>
      </c>
      <c r="B29" s="31" t="s">
        <v>2267</v>
      </c>
      <c r="C29" s="31" t="s">
        <v>163</v>
      </c>
      <c r="D29" s="14">
        <v>1000000</v>
      </c>
      <c r="E29" s="15">
        <v>1023.35</v>
      </c>
      <c r="F29" s="16">
        <v>2.1999999999999999E-2</v>
      </c>
      <c r="G29" s="16">
        <v>7.3700000000000002E-2</v>
      </c>
    </row>
    <row r="30" spans="1:7" x14ac:dyDescent="0.25">
      <c r="A30" s="13" t="s">
        <v>2507</v>
      </c>
      <c r="B30" s="31" t="s">
        <v>2508</v>
      </c>
      <c r="C30" s="31" t="s">
        <v>163</v>
      </c>
      <c r="D30" s="14">
        <v>1000000</v>
      </c>
      <c r="E30" s="15">
        <v>1021.75</v>
      </c>
      <c r="F30" s="16">
        <v>2.1899999999999999E-2</v>
      </c>
      <c r="G30" s="16">
        <v>7.4402999999999997E-2</v>
      </c>
    </row>
    <row r="31" spans="1:7" x14ac:dyDescent="0.25">
      <c r="A31" s="13" t="s">
        <v>2225</v>
      </c>
      <c r="B31" s="31" t="s">
        <v>2226</v>
      </c>
      <c r="C31" s="31" t="s">
        <v>170</v>
      </c>
      <c r="D31" s="14">
        <v>1000000</v>
      </c>
      <c r="E31" s="15">
        <v>1021.74</v>
      </c>
      <c r="F31" s="16">
        <v>2.1899999999999999E-2</v>
      </c>
      <c r="G31" s="16">
        <v>7.4235999999999996E-2</v>
      </c>
    </row>
    <row r="32" spans="1:7" x14ac:dyDescent="0.25">
      <c r="A32" s="13" t="s">
        <v>2258</v>
      </c>
      <c r="B32" s="31" t="s">
        <v>2259</v>
      </c>
      <c r="C32" s="31" t="s">
        <v>160</v>
      </c>
      <c r="D32" s="14">
        <v>1000000</v>
      </c>
      <c r="E32" s="15">
        <v>1016.64</v>
      </c>
      <c r="F32" s="16">
        <v>2.18E-2</v>
      </c>
      <c r="G32" s="16">
        <v>7.4649999999999994E-2</v>
      </c>
    </row>
    <row r="33" spans="1:7" x14ac:dyDescent="0.25">
      <c r="A33" s="13" t="s">
        <v>2292</v>
      </c>
      <c r="B33" s="31" t="s">
        <v>2293</v>
      </c>
      <c r="C33" s="31" t="s">
        <v>163</v>
      </c>
      <c r="D33" s="14">
        <v>1000000</v>
      </c>
      <c r="E33" s="15">
        <v>998.63</v>
      </c>
      <c r="F33" s="16">
        <v>2.1399999999999999E-2</v>
      </c>
      <c r="G33" s="16">
        <v>7.3700000000000002E-2</v>
      </c>
    </row>
    <row r="34" spans="1:7" x14ac:dyDescent="0.25">
      <c r="A34" s="13" t="s">
        <v>2190</v>
      </c>
      <c r="B34" s="31" t="s">
        <v>2191</v>
      </c>
      <c r="C34" s="31" t="s">
        <v>163</v>
      </c>
      <c r="D34" s="14">
        <v>1000000</v>
      </c>
      <c r="E34" s="15">
        <v>995.18</v>
      </c>
      <c r="F34" s="16">
        <v>2.1399999999999999E-2</v>
      </c>
      <c r="G34" s="16">
        <v>7.5499999999999998E-2</v>
      </c>
    </row>
    <row r="35" spans="1:7" x14ac:dyDescent="0.25">
      <c r="A35" s="13" t="s">
        <v>2209</v>
      </c>
      <c r="B35" s="31" t="s">
        <v>2210</v>
      </c>
      <c r="C35" s="31" t="s">
        <v>163</v>
      </c>
      <c r="D35" s="14">
        <v>800000</v>
      </c>
      <c r="E35" s="15">
        <v>798.38</v>
      </c>
      <c r="F35" s="16">
        <v>1.7100000000000001E-2</v>
      </c>
      <c r="G35" s="16">
        <v>7.5550000000000006E-2</v>
      </c>
    </row>
    <row r="36" spans="1:7" x14ac:dyDescent="0.25">
      <c r="A36" s="13" t="s">
        <v>2314</v>
      </c>
      <c r="B36" s="31" t="s">
        <v>2315</v>
      </c>
      <c r="C36" s="31" t="s">
        <v>163</v>
      </c>
      <c r="D36" s="14">
        <v>500000</v>
      </c>
      <c r="E36" s="15">
        <v>517.76</v>
      </c>
      <c r="F36" s="16">
        <v>1.11E-2</v>
      </c>
      <c r="G36" s="16">
        <v>7.4050000000000005E-2</v>
      </c>
    </row>
    <row r="37" spans="1:7" x14ac:dyDescent="0.25">
      <c r="A37" s="13" t="s">
        <v>2509</v>
      </c>
      <c r="B37" s="31" t="s">
        <v>2510</v>
      </c>
      <c r="C37" s="31" t="s">
        <v>163</v>
      </c>
      <c r="D37" s="14">
        <v>120000</v>
      </c>
      <c r="E37" s="15">
        <v>126.02</v>
      </c>
      <c r="F37" s="16">
        <v>2.7000000000000001E-3</v>
      </c>
      <c r="G37" s="16">
        <v>7.4865000000000001E-2</v>
      </c>
    </row>
    <row r="38" spans="1:7" x14ac:dyDescent="0.25">
      <c r="A38" s="13" t="s">
        <v>2511</v>
      </c>
      <c r="B38" s="31" t="s">
        <v>2512</v>
      </c>
      <c r="C38" s="31" t="s">
        <v>163</v>
      </c>
      <c r="D38" s="14">
        <v>10000</v>
      </c>
      <c r="E38" s="15">
        <v>10.26</v>
      </c>
      <c r="F38" s="16">
        <v>2.0000000000000001E-4</v>
      </c>
      <c r="G38" s="16">
        <v>7.6850000000000002E-2</v>
      </c>
    </row>
    <row r="39" spans="1:7" x14ac:dyDescent="0.25">
      <c r="A39" s="17" t="s">
        <v>189</v>
      </c>
      <c r="B39" s="32"/>
      <c r="C39" s="32"/>
      <c r="D39" s="18"/>
      <c r="E39" s="19">
        <v>38255.1</v>
      </c>
      <c r="F39" s="20">
        <v>0.82089999999999996</v>
      </c>
      <c r="G39" s="21"/>
    </row>
    <row r="40" spans="1:7" x14ac:dyDescent="0.25">
      <c r="A40" s="13"/>
      <c r="B40" s="31"/>
      <c r="C40" s="31"/>
      <c r="D40" s="14"/>
      <c r="E40" s="15"/>
      <c r="F40" s="16"/>
      <c r="G40" s="16"/>
    </row>
    <row r="41" spans="1:7" x14ac:dyDescent="0.25">
      <c r="A41" s="17" t="s">
        <v>235</v>
      </c>
      <c r="B41" s="31"/>
      <c r="C41" s="31"/>
      <c r="D41" s="14"/>
      <c r="E41" s="15"/>
      <c r="F41" s="16"/>
      <c r="G41" s="16"/>
    </row>
    <row r="42" spans="1:7" x14ac:dyDescent="0.25">
      <c r="A42" s="13" t="s">
        <v>2513</v>
      </c>
      <c r="B42" s="31" t="s">
        <v>2514</v>
      </c>
      <c r="C42" s="31" t="s">
        <v>238</v>
      </c>
      <c r="D42" s="14">
        <v>1000000</v>
      </c>
      <c r="E42" s="15">
        <v>962.99</v>
      </c>
      <c r="F42" s="16">
        <v>2.07E-2</v>
      </c>
      <c r="G42" s="16">
        <v>7.1428000000000005E-2</v>
      </c>
    </row>
    <row r="43" spans="1:7" x14ac:dyDescent="0.25">
      <c r="A43" s="13" t="s">
        <v>2515</v>
      </c>
      <c r="B43" s="31" t="s">
        <v>2516</v>
      </c>
      <c r="C43" s="31" t="s">
        <v>238</v>
      </c>
      <c r="D43" s="14">
        <v>500000</v>
      </c>
      <c r="E43" s="15">
        <v>502.5</v>
      </c>
      <c r="F43" s="16">
        <v>1.0800000000000001E-2</v>
      </c>
      <c r="G43" s="16">
        <v>7.2151999999999994E-2</v>
      </c>
    </row>
    <row r="44" spans="1:7" x14ac:dyDescent="0.25">
      <c r="A44" s="17" t="s">
        <v>189</v>
      </c>
      <c r="B44" s="32"/>
      <c r="C44" s="32"/>
      <c r="D44" s="18"/>
      <c r="E44" s="19">
        <v>1465.49</v>
      </c>
      <c r="F44" s="20">
        <v>3.15E-2</v>
      </c>
      <c r="G44" s="21"/>
    </row>
    <row r="45" spans="1:7" x14ac:dyDescent="0.25">
      <c r="A45" s="17" t="s">
        <v>241</v>
      </c>
      <c r="B45" s="31"/>
      <c r="C45" s="31"/>
      <c r="D45" s="14"/>
      <c r="E45" s="15"/>
      <c r="F45" s="16"/>
      <c r="G45" s="16"/>
    </row>
    <row r="46" spans="1:7" x14ac:dyDescent="0.25">
      <c r="A46" s="13" t="s">
        <v>2517</v>
      </c>
      <c r="B46" s="31" t="s">
        <v>2518</v>
      </c>
      <c r="C46" s="31" t="s">
        <v>238</v>
      </c>
      <c r="D46" s="14">
        <v>2500000</v>
      </c>
      <c r="E46" s="15">
        <v>2448.19</v>
      </c>
      <c r="F46" s="16">
        <v>5.2499999999999998E-2</v>
      </c>
      <c r="G46" s="16">
        <v>7.2878999999999999E-2</v>
      </c>
    </row>
    <row r="47" spans="1:7" x14ac:dyDescent="0.25">
      <c r="A47" s="17" t="s">
        <v>189</v>
      </c>
      <c r="B47" s="32"/>
      <c r="C47" s="32"/>
      <c r="D47" s="18"/>
      <c r="E47" s="19">
        <v>2448.19</v>
      </c>
      <c r="F47" s="20">
        <v>5.2499999999999998E-2</v>
      </c>
      <c r="G47" s="21"/>
    </row>
    <row r="48" spans="1:7" x14ac:dyDescent="0.25">
      <c r="A48" s="13"/>
      <c r="B48" s="31"/>
      <c r="C48" s="31"/>
      <c r="D48" s="14"/>
      <c r="E48" s="15"/>
      <c r="F48" s="16"/>
      <c r="G48" s="16"/>
    </row>
    <row r="49" spans="1:7" x14ac:dyDescent="0.25">
      <c r="A49" s="13"/>
      <c r="B49" s="31"/>
      <c r="C49" s="31"/>
      <c r="D49" s="14"/>
      <c r="E49" s="15"/>
      <c r="F49" s="16"/>
      <c r="G49" s="16"/>
    </row>
    <row r="50" spans="1:7" x14ac:dyDescent="0.25">
      <c r="A50" s="17" t="s">
        <v>190</v>
      </c>
      <c r="B50" s="31"/>
      <c r="C50" s="31"/>
      <c r="D50" s="14"/>
      <c r="E50" s="15"/>
      <c r="F50" s="16"/>
      <c r="G50" s="16"/>
    </row>
    <row r="51" spans="1:7" x14ac:dyDescent="0.25">
      <c r="A51" s="17" t="s">
        <v>189</v>
      </c>
      <c r="B51" s="31"/>
      <c r="C51" s="31"/>
      <c r="D51" s="14"/>
      <c r="E51" s="22" t="s">
        <v>155</v>
      </c>
      <c r="F51" s="23" t="s">
        <v>155</v>
      </c>
      <c r="G51" s="16"/>
    </row>
    <row r="52" spans="1:7" x14ac:dyDescent="0.25">
      <c r="A52" s="13"/>
      <c r="B52" s="31"/>
      <c r="C52" s="31"/>
      <c r="D52" s="14"/>
      <c r="E52" s="15"/>
      <c r="F52" s="16"/>
      <c r="G52" s="16"/>
    </row>
    <row r="53" spans="1:7" x14ac:dyDescent="0.25">
      <c r="A53" s="17" t="s">
        <v>191</v>
      </c>
      <c r="B53" s="31"/>
      <c r="C53" s="31"/>
      <c r="D53" s="14"/>
      <c r="E53" s="15"/>
      <c r="F53" s="16"/>
      <c r="G53" s="16"/>
    </row>
    <row r="54" spans="1:7" x14ac:dyDescent="0.25">
      <c r="A54" s="17" t="s">
        <v>189</v>
      </c>
      <c r="B54" s="31"/>
      <c r="C54" s="31"/>
      <c r="D54" s="14"/>
      <c r="E54" s="22" t="s">
        <v>155</v>
      </c>
      <c r="F54" s="23" t="s">
        <v>155</v>
      </c>
      <c r="G54" s="16"/>
    </row>
    <row r="55" spans="1:7" x14ac:dyDescent="0.25">
      <c r="A55" s="13"/>
      <c r="B55" s="31"/>
      <c r="C55" s="31"/>
      <c r="D55" s="14"/>
      <c r="E55" s="15"/>
      <c r="F55" s="16"/>
      <c r="G55" s="16"/>
    </row>
    <row r="56" spans="1:7" x14ac:dyDescent="0.25">
      <c r="A56" s="24" t="s">
        <v>192</v>
      </c>
      <c r="B56" s="33"/>
      <c r="C56" s="33"/>
      <c r="D56" s="25"/>
      <c r="E56" s="19">
        <v>42168.78</v>
      </c>
      <c r="F56" s="20">
        <v>0.90490000000000004</v>
      </c>
      <c r="G56" s="21"/>
    </row>
    <row r="57" spans="1:7" x14ac:dyDescent="0.25">
      <c r="A57" s="13"/>
      <c r="B57" s="31"/>
      <c r="C57" s="31"/>
      <c r="D57" s="14"/>
      <c r="E57" s="15"/>
      <c r="F57" s="16"/>
      <c r="G57" s="16"/>
    </row>
    <row r="58" spans="1:7" x14ac:dyDescent="0.25">
      <c r="A58" s="17" t="s">
        <v>599</v>
      </c>
      <c r="B58" s="31"/>
      <c r="C58" s="31"/>
      <c r="D58" s="14"/>
      <c r="E58" s="15"/>
      <c r="F58" s="16"/>
      <c r="G58" s="16"/>
    </row>
    <row r="59" spans="1:7" x14ac:dyDescent="0.25">
      <c r="A59" s="17" t="s">
        <v>611</v>
      </c>
      <c r="B59" s="31"/>
      <c r="C59" s="31"/>
      <c r="D59" s="14"/>
      <c r="E59" s="15"/>
      <c r="F59" s="16"/>
      <c r="G59" s="16"/>
    </row>
    <row r="60" spans="1:7" x14ac:dyDescent="0.25">
      <c r="A60" s="13" t="s">
        <v>666</v>
      </c>
      <c r="B60" s="31" t="s">
        <v>667</v>
      </c>
      <c r="C60" s="31" t="s">
        <v>622</v>
      </c>
      <c r="D60" s="14">
        <v>1500000</v>
      </c>
      <c r="E60" s="15">
        <v>1403.49</v>
      </c>
      <c r="F60" s="16">
        <v>3.0099999999999998E-2</v>
      </c>
      <c r="G60" s="16">
        <v>7.2749999999999995E-2</v>
      </c>
    </row>
    <row r="61" spans="1:7" x14ac:dyDescent="0.25">
      <c r="A61" s="13" t="s">
        <v>2079</v>
      </c>
      <c r="B61" s="31" t="s">
        <v>2080</v>
      </c>
      <c r="C61" s="31" t="s">
        <v>622</v>
      </c>
      <c r="D61" s="14">
        <v>1000000</v>
      </c>
      <c r="E61" s="15">
        <v>987.82</v>
      </c>
      <c r="F61" s="16">
        <v>2.12E-2</v>
      </c>
      <c r="G61" s="16">
        <v>7.3800000000000004E-2</v>
      </c>
    </row>
    <row r="62" spans="1:7" x14ac:dyDescent="0.25">
      <c r="A62" s="17" t="s">
        <v>189</v>
      </c>
      <c r="B62" s="32"/>
      <c r="C62" s="32"/>
      <c r="D62" s="18"/>
      <c r="E62" s="19">
        <v>2391.31</v>
      </c>
      <c r="F62" s="20">
        <v>5.1299999999999998E-2</v>
      </c>
      <c r="G62" s="21"/>
    </row>
    <row r="63" spans="1:7" x14ac:dyDescent="0.25">
      <c r="A63" s="13"/>
      <c r="B63" s="31"/>
      <c r="C63" s="31"/>
      <c r="D63" s="14"/>
      <c r="E63" s="15"/>
      <c r="F63" s="16"/>
      <c r="G63" s="16"/>
    </row>
    <row r="64" spans="1:7" x14ac:dyDescent="0.25">
      <c r="A64" s="24" t="s">
        <v>192</v>
      </c>
      <c r="B64" s="33"/>
      <c r="C64" s="33"/>
      <c r="D64" s="25"/>
      <c r="E64" s="19">
        <v>2391.31</v>
      </c>
      <c r="F64" s="20">
        <v>5.1299999999999998E-2</v>
      </c>
      <c r="G64" s="21"/>
    </row>
    <row r="65" spans="1:7" x14ac:dyDescent="0.25">
      <c r="A65" s="13"/>
      <c r="B65" s="31"/>
      <c r="C65" s="31"/>
      <c r="D65" s="14"/>
      <c r="E65" s="15"/>
      <c r="F65" s="16"/>
      <c r="G65" s="16"/>
    </row>
    <row r="66" spans="1:7" x14ac:dyDescent="0.25">
      <c r="A66" s="13"/>
      <c r="B66" s="31"/>
      <c r="C66" s="31"/>
      <c r="D66" s="14"/>
      <c r="E66" s="15"/>
      <c r="F66" s="16"/>
      <c r="G66" s="16"/>
    </row>
    <row r="67" spans="1:7" x14ac:dyDescent="0.25">
      <c r="A67" s="17" t="s">
        <v>699</v>
      </c>
      <c r="B67" s="31"/>
      <c r="C67" s="31"/>
      <c r="D67" s="14"/>
      <c r="E67" s="15"/>
      <c r="F67" s="16"/>
      <c r="G67" s="16"/>
    </row>
    <row r="68" spans="1:7" x14ac:dyDescent="0.25">
      <c r="A68" s="13" t="s">
        <v>700</v>
      </c>
      <c r="B68" s="31" t="s">
        <v>701</v>
      </c>
      <c r="C68" s="31"/>
      <c r="D68" s="14">
        <v>1168.2070000000001</v>
      </c>
      <c r="E68" s="15">
        <v>136.6</v>
      </c>
      <c r="F68" s="16">
        <v>2.8999999999999998E-3</v>
      </c>
      <c r="G68" s="16"/>
    </row>
    <row r="69" spans="1:7" x14ac:dyDescent="0.25">
      <c r="A69" s="13"/>
      <c r="B69" s="31"/>
      <c r="C69" s="31"/>
      <c r="D69" s="14"/>
      <c r="E69" s="15"/>
      <c r="F69" s="16"/>
      <c r="G69" s="16"/>
    </row>
    <row r="70" spans="1:7" x14ac:dyDescent="0.25">
      <c r="A70" s="24" t="s">
        <v>192</v>
      </c>
      <c r="B70" s="33"/>
      <c r="C70" s="33"/>
      <c r="D70" s="25"/>
      <c r="E70" s="19">
        <v>136.6</v>
      </c>
      <c r="F70" s="20">
        <v>2.8999999999999998E-3</v>
      </c>
      <c r="G70" s="21"/>
    </row>
    <row r="71" spans="1:7" x14ac:dyDescent="0.25">
      <c r="A71" s="13"/>
      <c r="B71" s="31"/>
      <c r="C71" s="31"/>
      <c r="D71" s="14"/>
      <c r="E71" s="15"/>
      <c r="F71" s="16"/>
      <c r="G71" s="16"/>
    </row>
    <row r="72" spans="1:7" x14ac:dyDescent="0.25">
      <c r="A72" s="17" t="s">
        <v>193</v>
      </c>
      <c r="B72" s="31"/>
      <c r="C72" s="31"/>
      <c r="D72" s="14"/>
      <c r="E72" s="15"/>
      <c r="F72" s="16"/>
      <c r="G72" s="16"/>
    </row>
    <row r="73" spans="1:7" x14ac:dyDescent="0.25">
      <c r="A73" s="13" t="s">
        <v>194</v>
      </c>
      <c r="B73" s="31"/>
      <c r="C73" s="31"/>
      <c r="D73" s="14"/>
      <c r="E73" s="15">
        <v>549.73</v>
      </c>
      <c r="F73" s="16">
        <v>1.18E-2</v>
      </c>
      <c r="G73" s="16">
        <v>6.0694999999999999E-2</v>
      </c>
    </row>
    <row r="74" spans="1:7" x14ac:dyDescent="0.25">
      <c r="A74" s="17" t="s">
        <v>189</v>
      </c>
      <c r="B74" s="32"/>
      <c r="C74" s="32"/>
      <c r="D74" s="18"/>
      <c r="E74" s="19">
        <v>549.73</v>
      </c>
      <c r="F74" s="20">
        <v>1.18E-2</v>
      </c>
      <c r="G74" s="21"/>
    </row>
    <row r="75" spans="1:7" x14ac:dyDescent="0.25">
      <c r="A75" s="13"/>
      <c r="B75" s="31"/>
      <c r="C75" s="31"/>
      <c r="D75" s="14"/>
      <c r="E75" s="15"/>
      <c r="F75" s="16"/>
      <c r="G75" s="16"/>
    </row>
    <row r="76" spans="1:7" x14ac:dyDescent="0.25">
      <c r="A76" s="24" t="s">
        <v>192</v>
      </c>
      <c r="B76" s="33"/>
      <c r="C76" s="33"/>
      <c r="D76" s="25"/>
      <c r="E76" s="19">
        <v>549.73</v>
      </c>
      <c r="F76" s="20">
        <v>1.18E-2</v>
      </c>
      <c r="G76" s="21"/>
    </row>
    <row r="77" spans="1:7" x14ac:dyDescent="0.25">
      <c r="A77" s="13" t="s">
        <v>195</v>
      </c>
      <c r="B77" s="31"/>
      <c r="C77" s="31"/>
      <c r="D77" s="14"/>
      <c r="E77" s="15">
        <v>1398.5266690000001</v>
      </c>
      <c r="F77" s="16">
        <v>3.0013000000000001E-2</v>
      </c>
      <c r="G77" s="16"/>
    </row>
    <row r="78" spans="1:7" x14ac:dyDescent="0.25">
      <c r="A78" s="13" t="s">
        <v>196</v>
      </c>
      <c r="B78" s="31"/>
      <c r="C78" s="31"/>
      <c r="D78" s="14"/>
      <c r="E78" s="35">
        <v>-48.416668999999999</v>
      </c>
      <c r="F78" s="36">
        <v>-9.1299999999999997E-4</v>
      </c>
      <c r="G78" s="16">
        <v>6.0693999999999998E-2</v>
      </c>
    </row>
    <row r="79" spans="1:7" x14ac:dyDescent="0.25">
      <c r="A79" s="26" t="s">
        <v>198</v>
      </c>
      <c r="B79" s="34"/>
      <c r="C79" s="34"/>
      <c r="D79" s="27"/>
      <c r="E79" s="28">
        <v>46596.53</v>
      </c>
      <c r="F79" s="29">
        <v>1</v>
      </c>
      <c r="G79" s="29"/>
    </row>
    <row r="81" spans="1:2" x14ac:dyDescent="0.25">
      <c r="A81" s="1" t="s">
        <v>702</v>
      </c>
    </row>
    <row r="82" spans="1:2" x14ac:dyDescent="0.25">
      <c r="A82" s="1" t="s">
        <v>199</v>
      </c>
    </row>
    <row r="83" spans="1:2" x14ac:dyDescent="0.25">
      <c r="A83" s="1"/>
    </row>
    <row r="84" spans="1:2" x14ac:dyDescent="0.25">
      <c r="A84" t="s">
        <v>202</v>
      </c>
    </row>
    <row r="85" spans="1:2" ht="29.1" customHeight="1" x14ac:dyDescent="0.25">
      <c r="A85" s="61" t="s">
        <v>203</v>
      </c>
      <c r="B85" s="65" t="s">
        <v>2519</v>
      </c>
    </row>
    <row r="86" spans="1:2" x14ac:dyDescent="0.25">
      <c r="A86" s="61" t="s">
        <v>205</v>
      </c>
      <c r="B86" s="61" t="s">
        <v>2520</v>
      </c>
    </row>
    <row r="87" spans="1:2" x14ac:dyDescent="0.25">
      <c r="A87" s="61"/>
      <c r="B87" s="61"/>
    </row>
    <row r="88" spans="1:2" x14ac:dyDescent="0.25">
      <c r="A88" s="61" t="s">
        <v>207</v>
      </c>
      <c r="B88" s="62">
        <v>7.4485577377468584</v>
      </c>
    </row>
    <row r="89" spans="1:2" x14ac:dyDescent="0.25">
      <c r="A89" s="61"/>
      <c r="B89" s="61"/>
    </row>
    <row r="90" spans="1:2" x14ac:dyDescent="0.25">
      <c r="A90" s="61" t="s">
        <v>208</v>
      </c>
      <c r="B90" s="63">
        <v>2.4870999999999999</v>
      </c>
    </row>
    <row r="91" spans="1:2" x14ac:dyDescent="0.25">
      <c r="A91" s="61" t="s">
        <v>209</v>
      </c>
      <c r="B91" s="63">
        <v>2.812044039721493</v>
      </c>
    </row>
    <row r="92" spans="1:2" x14ac:dyDescent="0.25">
      <c r="A92" s="61"/>
      <c r="B92" s="61"/>
    </row>
    <row r="93" spans="1:2" x14ac:dyDescent="0.25">
      <c r="A93" s="61" t="s">
        <v>210</v>
      </c>
      <c r="B93" s="64">
        <v>46112</v>
      </c>
    </row>
    <row r="95" spans="1:2" x14ac:dyDescent="0.25">
      <c r="A95" s="1" t="s">
        <v>211</v>
      </c>
    </row>
    <row r="96" spans="1:2" x14ac:dyDescent="0.25">
      <c r="A96" s="48" t="s">
        <v>212</v>
      </c>
      <c r="B96" s="3" t="s">
        <v>155</v>
      </c>
    </row>
    <row r="97" spans="1:3" x14ac:dyDescent="0.25">
      <c r="A97" t="s">
        <v>213</v>
      </c>
    </row>
    <row r="98" spans="1:3" x14ac:dyDescent="0.25">
      <c r="A98" t="s">
        <v>214</v>
      </c>
      <c r="B98" t="s">
        <v>215</v>
      </c>
      <c r="C98" t="s">
        <v>215</v>
      </c>
    </row>
    <row r="99" spans="1:3" x14ac:dyDescent="0.25">
      <c r="B99" s="49">
        <v>45930</v>
      </c>
      <c r="C99" s="49">
        <v>46112</v>
      </c>
    </row>
    <row r="100" spans="1:3" x14ac:dyDescent="0.25">
      <c r="A100" t="s">
        <v>707</v>
      </c>
      <c r="B100" t="s">
        <v>708</v>
      </c>
      <c r="C100" t="s">
        <v>709</v>
      </c>
    </row>
    <row r="101" spans="1:3" x14ac:dyDescent="0.25">
      <c r="A101" t="s">
        <v>1025</v>
      </c>
      <c r="B101">
        <v>14.493399999999999</v>
      </c>
      <c r="C101">
        <v>14.402100000000001</v>
      </c>
    </row>
    <row r="102" spans="1:3" x14ac:dyDescent="0.25">
      <c r="A102" t="s">
        <v>482</v>
      </c>
      <c r="B102">
        <v>25.880299999999998</v>
      </c>
      <c r="C102">
        <v>26.3111</v>
      </c>
    </row>
    <row r="103" spans="1:3" x14ac:dyDescent="0.25">
      <c r="A103" t="s">
        <v>217</v>
      </c>
      <c r="B103" s="55">
        <v>18.812000000000001</v>
      </c>
      <c r="C103">
        <v>18.5243</v>
      </c>
    </row>
    <row r="104" spans="1:3" x14ac:dyDescent="0.25">
      <c r="A104" t="s">
        <v>1026</v>
      </c>
      <c r="B104">
        <v>10.9068</v>
      </c>
      <c r="C104">
        <v>10.8643</v>
      </c>
    </row>
    <row r="105" spans="1:3" x14ac:dyDescent="0.25">
      <c r="A105" t="s">
        <v>1027</v>
      </c>
      <c r="B105">
        <v>10.557399999999999</v>
      </c>
      <c r="C105" s="55">
        <v>10.505000000000001</v>
      </c>
    </row>
    <row r="106" spans="1:3" x14ac:dyDescent="0.25">
      <c r="A106" t="s">
        <v>717</v>
      </c>
      <c r="B106" t="s">
        <v>708</v>
      </c>
      <c r="C106" t="s">
        <v>709</v>
      </c>
    </row>
    <row r="107" spans="1:3" x14ac:dyDescent="0.25">
      <c r="A107" t="s">
        <v>1028</v>
      </c>
      <c r="B107">
        <v>14.0227</v>
      </c>
      <c r="C107">
        <v>13.927300000000001</v>
      </c>
    </row>
    <row r="108" spans="1:3" x14ac:dyDescent="0.25">
      <c r="A108" t="s">
        <v>483</v>
      </c>
      <c r="B108">
        <v>24.9573</v>
      </c>
      <c r="C108" s="55">
        <v>25.335000000000001</v>
      </c>
    </row>
    <row r="109" spans="1:3" x14ac:dyDescent="0.25">
      <c r="A109" t="s">
        <v>219</v>
      </c>
      <c r="B109">
        <v>17.947600000000001</v>
      </c>
      <c r="C109">
        <v>17.6187</v>
      </c>
    </row>
    <row r="110" spans="1:3" x14ac:dyDescent="0.25">
      <c r="A110" t="s">
        <v>1029</v>
      </c>
      <c r="B110">
        <v>11.1532</v>
      </c>
      <c r="C110">
        <v>11.1065</v>
      </c>
    </row>
    <row r="111" spans="1:3" x14ac:dyDescent="0.25">
      <c r="A111" t="s">
        <v>1030</v>
      </c>
      <c r="B111">
        <v>10.1518</v>
      </c>
      <c r="C111">
        <v>10.099399999999999</v>
      </c>
    </row>
    <row r="112" spans="1:3" x14ac:dyDescent="0.25">
      <c r="A112" t="s">
        <v>718</v>
      </c>
    </row>
    <row r="114" spans="1:4" x14ac:dyDescent="0.25">
      <c r="A114" t="s">
        <v>1031</v>
      </c>
    </row>
    <row r="116" spans="1:4" x14ac:dyDescent="0.25">
      <c r="A116" s="51" t="s">
        <v>1032</v>
      </c>
      <c r="B116" s="51" t="s">
        <v>1033</v>
      </c>
      <c r="C116" s="51" t="s">
        <v>1034</v>
      </c>
      <c r="D116" s="51" t="s">
        <v>1035</v>
      </c>
    </row>
    <row r="117" spans="1:4" x14ac:dyDescent="0.25">
      <c r="A117" s="51" t="s">
        <v>2521</v>
      </c>
      <c r="B117" s="51"/>
      <c r="C117" s="51">
        <v>0.6</v>
      </c>
      <c r="D117" s="51">
        <v>0.6</v>
      </c>
    </row>
    <row r="118" spans="1:4" x14ac:dyDescent="0.25">
      <c r="A118" s="51" t="s">
        <v>1036</v>
      </c>
      <c r="B118" s="51"/>
      <c r="C118" s="51">
        <v>0.3321018</v>
      </c>
      <c r="D118" s="51">
        <v>0.3321018</v>
      </c>
    </row>
    <row r="119" spans="1:4" x14ac:dyDescent="0.25">
      <c r="A119" s="51" t="s">
        <v>2173</v>
      </c>
      <c r="B119" s="51"/>
      <c r="C119" s="51">
        <v>0.22346920000000001</v>
      </c>
      <c r="D119" s="51">
        <v>0.22346920000000001</v>
      </c>
    </row>
    <row r="120" spans="1:4" x14ac:dyDescent="0.25">
      <c r="A120" s="51" t="s">
        <v>1037</v>
      </c>
      <c r="B120" s="51"/>
      <c r="C120" s="51">
        <v>0.2270114</v>
      </c>
      <c r="D120" s="51">
        <v>0.2270114</v>
      </c>
    </row>
    <row r="121" spans="1:4" x14ac:dyDescent="0.25">
      <c r="A121" s="51" t="s">
        <v>1038</v>
      </c>
      <c r="B121" s="51"/>
      <c r="C121" s="51">
        <v>0.30667240000000001</v>
      </c>
      <c r="D121" s="51">
        <v>0.30667240000000001</v>
      </c>
    </row>
    <row r="122" spans="1:4" x14ac:dyDescent="0.25">
      <c r="A122" s="51" t="s">
        <v>2164</v>
      </c>
      <c r="B122" s="51"/>
      <c r="C122" s="51">
        <v>0.6</v>
      </c>
      <c r="D122" s="51">
        <v>0.6</v>
      </c>
    </row>
    <row r="123" spans="1:4" x14ac:dyDescent="0.25">
      <c r="A123" s="51" t="s">
        <v>1039</v>
      </c>
      <c r="B123" s="51"/>
      <c r="C123" s="51">
        <v>0.21498970000000001</v>
      </c>
      <c r="D123" s="51">
        <v>0.21498970000000001</v>
      </c>
    </row>
    <row r="124" spans="1:4" x14ac:dyDescent="0.25">
      <c r="A124" s="51" t="s">
        <v>1040</v>
      </c>
      <c r="B124" s="51"/>
      <c r="C124" s="51">
        <v>0.2049916</v>
      </c>
      <c r="D124" s="51">
        <v>0.2049916</v>
      </c>
    </row>
    <row r="126" spans="1:4" x14ac:dyDescent="0.25">
      <c r="A126" t="s">
        <v>221</v>
      </c>
      <c r="B126" s="3" t="s">
        <v>155</v>
      </c>
    </row>
    <row r="127" spans="1:4" ht="30" x14ac:dyDescent="0.25">
      <c r="A127" s="48" t="s">
        <v>222</v>
      </c>
      <c r="B127" s="3" t="s">
        <v>155</v>
      </c>
    </row>
    <row r="128" spans="1:4" x14ac:dyDescent="0.25">
      <c r="A128" s="48" t="s">
        <v>223</v>
      </c>
      <c r="B128" s="3" t="s">
        <v>155</v>
      </c>
    </row>
    <row r="129" spans="1:6" x14ac:dyDescent="0.25">
      <c r="A129" t="s">
        <v>224</v>
      </c>
      <c r="B129" s="50">
        <f>B91</f>
        <v>2.812044039721493</v>
      </c>
    </row>
    <row r="130" spans="1:6" ht="29.1" customHeight="1" x14ac:dyDescent="0.25">
      <c r="A130" s="48" t="s">
        <v>225</v>
      </c>
      <c r="B130" s="3" t="s">
        <v>155</v>
      </c>
    </row>
    <row r="131" spans="1:6" ht="29.1" customHeight="1" x14ac:dyDescent="0.25">
      <c r="A131" s="48" t="s">
        <v>226</v>
      </c>
      <c r="B131" s="3" t="s">
        <v>155</v>
      </c>
    </row>
    <row r="132" spans="1:6" ht="29.1" customHeight="1" x14ac:dyDescent="0.25">
      <c r="A132" s="48" t="s">
        <v>227</v>
      </c>
      <c r="B132" s="52">
        <v>7629.66</v>
      </c>
    </row>
    <row r="133" spans="1:6" x14ac:dyDescent="0.25">
      <c r="A133" s="48" t="s">
        <v>228</v>
      </c>
      <c r="B133" s="3" t="s">
        <v>155</v>
      </c>
    </row>
    <row r="134" spans="1:6" x14ac:dyDescent="0.25">
      <c r="A134" s="48" t="s">
        <v>229</v>
      </c>
      <c r="B134" s="3" t="s">
        <v>155</v>
      </c>
    </row>
    <row r="136" spans="1:6" ht="69.95" customHeight="1" x14ac:dyDescent="0.25">
      <c r="A136" s="120" t="s">
        <v>230</v>
      </c>
      <c r="B136" s="120" t="s">
        <v>231</v>
      </c>
      <c r="C136" s="120" t="s">
        <v>3</v>
      </c>
      <c r="D136" s="120" t="s">
        <v>4</v>
      </c>
      <c r="E136" s="120" t="s">
        <v>3</v>
      </c>
      <c r="F136" s="120" t="s">
        <v>4</v>
      </c>
    </row>
    <row r="137" spans="1:6" ht="69.95" customHeight="1" x14ac:dyDescent="0.25">
      <c r="A137" s="120" t="s">
        <v>2519</v>
      </c>
      <c r="B137" s="120"/>
      <c r="C137" s="120" t="s">
        <v>88</v>
      </c>
      <c r="D137" s="120"/>
      <c r="E137" s="120" t="s">
        <v>89</v>
      </c>
      <c r="F137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87"/>
  <sheetViews>
    <sheetView showGridLines="0" workbookViewId="0">
      <pane ySplit="6" topLeftCell="A75" activePane="bottomLeft" state="frozen"/>
      <selection activeCell="B70" sqref="B70"/>
      <selection pane="bottomLeft" activeCell="A80" sqref="A80"/>
    </sheetView>
  </sheetViews>
  <sheetFormatPr defaultRowHeight="15" x14ac:dyDescent="0.25"/>
  <cols>
    <col min="1" max="1" width="66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2522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42.6" customHeight="1" x14ac:dyDescent="0.25">
      <c r="A4" s="124" t="s">
        <v>2523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7" t="s">
        <v>156</v>
      </c>
      <c r="B10" s="31"/>
      <c r="C10" s="31"/>
      <c r="D10" s="14"/>
      <c r="E10" s="15"/>
      <c r="F10" s="16"/>
      <c r="G10" s="16"/>
    </row>
    <row r="11" spans="1:8" x14ac:dyDescent="0.25">
      <c r="A11" s="17" t="s">
        <v>234</v>
      </c>
      <c r="B11" s="31"/>
      <c r="C11" s="31"/>
      <c r="D11" s="14"/>
      <c r="E11" s="15"/>
      <c r="F11" s="16"/>
      <c r="G11" s="16"/>
    </row>
    <row r="12" spans="1:8" x14ac:dyDescent="0.25">
      <c r="A12" s="17" t="s">
        <v>189</v>
      </c>
      <c r="B12" s="31"/>
      <c r="C12" s="31"/>
      <c r="D12" s="14"/>
      <c r="E12" s="22" t="s">
        <v>155</v>
      </c>
      <c r="F12" s="23" t="s">
        <v>155</v>
      </c>
      <c r="G12" s="16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17" t="s">
        <v>235</v>
      </c>
      <c r="B14" s="31"/>
      <c r="C14" s="31"/>
      <c r="D14" s="14"/>
      <c r="E14" s="15"/>
      <c r="F14" s="16"/>
      <c r="G14" s="16"/>
    </row>
    <row r="15" spans="1:8" x14ac:dyDescent="0.25">
      <c r="A15" s="13" t="s">
        <v>2524</v>
      </c>
      <c r="B15" s="31" t="s">
        <v>2525</v>
      </c>
      <c r="C15" s="31" t="s">
        <v>238</v>
      </c>
      <c r="D15" s="14">
        <v>3000000</v>
      </c>
      <c r="E15" s="15">
        <v>3048.77</v>
      </c>
      <c r="F15" s="16">
        <v>0.2324</v>
      </c>
      <c r="G15" s="16">
        <v>7.0190000000000002E-2</v>
      </c>
    </row>
    <row r="16" spans="1:8" x14ac:dyDescent="0.25">
      <c r="A16" s="13" t="s">
        <v>2526</v>
      </c>
      <c r="B16" s="31" t="s">
        <v>2527</v>
      </c>
      <c r="C16" s="31" t="s">
        <v>238</v>
      </c>
      <c r="D16" s="14">
        <v>1000000</v>
      </c>
      <c r="E16" s="15">
        <v>1013.17</v>
      </c>
      <c r="F16" s="16">
        <v>7.7200000000000005E-2</v>
      </c>
      <c r="G16" s="16">
        <v>6.9058999999999995E-2</v>
      </c>
    </row>
    <row r="17" spans="1:7" x14ac:dyDescent="0.25">
      <c r="A17" s="13" t="s">
        <v>1631</v>
      </c>
      <c r="B17" s="31" t="s">
        <v>1632</v>
      </c>
      <c r="C17" s="31" t="s">
        <v>238</v>
      </c>
      <c r="D17" s="14">
        <v>900000</v>
      </c>
      <c r="E17" s="15">
        <v>914.86</v>
      </c>
      <c r="F17" s="16">
        <v>6.9699999999999998E-2</v>
      </c>
      <c r="G17" s="16">
        <v>6.5976999999999994E-2</v>
      </c>
    </row>
    <row r="18" spans="1:7" x14ac:dyDescent="0.25">
      <c r="A18" s="13" t="s">
        <v>777</v>
      </c>
      <c r="B18" s="31" t="s">
        <v>778</v>
      </c>
      <c r="C18" s="31" t="s">
        <v>238</v>
      </c>
      <c r="D18" s="14">
        <v>675000</v>
      </c>
      <c r="E18" s="15">
        <v>687.17</v>
      </c>
      <c r="F18" s="16">
        <v>5.2400000000000002E-2</v>
      </c>
      <c r="G18" s="16">
        <v>5.901E-2</v>
      </c>
    </row>
    <row r="19" spans="1:7" x14ac:dyDescent="0.25">
      <c r="A19" s="13" t="s">
        <v>2328</v>
      </c>
      <c r="B19" s="31" t="s">
        <v>2329</v>
      </c>
      <c r="C19" s="31" t="s">
        <v>238</v>
      </c>
      <c r="D19" s="14">
        <v>500000</v>
      </c>
      <c r="E19" s="15">
        <v>502.08</v>
      </c>
      <c r="F19" s="16">
        <v>3.8300000000000001E-2</v>
      </c>
      <c r="G19" s="16">
        <v>6.7275000000000001E-2</v>
      </c>
    </row>
    <row r="20" spans="1:7" x14ac:dyDescent="0.25">
      <c r="A20" s="13" t="s">
        <v>239</v>
      </c>
      <c r="B20" s="31" t="s">
        <v>240</v>
      </c>
      <c r="C20" s="31" t="s">
        <v>238</v>
      </c>
      <c r="D20" s="14">
        <v>100000</v>
      </c>
      <c r="E20" s="15">
        <v>99.46</v>
      </c>
      <c r="F20" s="16">
        <v>7.6E-3</v>
      </c>
      <c r="G20" s="16">
        <v>6.4968999999999999E-2</v>
      </c>
    </row>
    <row r="21" spans="1:7" x14ac:dyDescent="0.25">
      <c r="A21" s="17" t="s">
        <v>189</v>
      </c>
      <c r="B21" s="32"/>
      <c r="C21" s="32"/>
      <c r="D21" s="18"/>
      <c r="E21" s="19">
        <v>6265.51</v>
      </c>
      <c r="F21" s="20">
        <v>0.47760000000000002</v>
      </c>
      <c r="G21" s="21"/>
    </row>
    <row r="22" spans="1:7" x14ac:dyDescent="0.25">
      <c r="A22" s="13"/>
      <c r="B22" s="31"/>
      <c r="C22" s="31"/>
      <c r="D22" s="14"/>
      <c r="E22" s="15"/>
      <c r="F22" s="16"/>
      <c r="G22" s="16"/>
    </row>
    <row r="23" spans="1:7" x14ac:dyDescent="0.25">
      <c r="A23" s="17" t="s">
        <v>241</v>
      </c>
      <c r="B23" s="31"/>
      <c r="C23" s="31"/>
      <c r="D23" s="14"/>
      <c r="E23" s="15"/>
      <c r="F23" s="16"/>
      <c r="G23" s="16"/>
    </row>
    <row r="24" spans="1:7" x14ac:dyDescent="0.25">
      <c r="A24" s="13" t="s">
        <v>2528</v>
      </c>
      <c r="B24" s="31" t="s">
        <v>2529</v>
      </c>
      <c r="C24" s="31" t="s">
        <v>238</v>
      </c>
      <c r="D24" s="14">
        <v>2500000</v>
      </c>
      <c r="E24" s="15">
        <v>2533.81</v>
      </c>
      <c r="F24" s="16">
        <v>0.19320000000000001</v>
      </c>
      <c r="G24" s="16">
        <v>6.0523E-2</v>
      </c>
    </row>
    <row r="25" spans="1:7" x14ac:dyDescent="0.25">
      <c r="A25" s="13" t="s">
        <v>2530</v>
      </c>
      <c r="B25" s="31" t="s">
        <v>2531</v>
      </c>
      <c r="C25" s="31" t="s">
        <v>238</v>
      </c>
      <c r="D25" s="14">
        <v>1500000</v>
      </c>
      <c r="E25" s="15">
        <v>1500.02</v>
      </c>
      <c r="F25" s="16">
        <v>0.1143</v>
      </c>
      <c r="G25" s="16">
        <v>7.2930999999999996E-2</v>
      </c>
    </row>
    <row r="26" spans="1:7" x14ac:dyDescent="0.25">
      <c r="A26" s="13" t="s">
        <v>2532</v>
      </c>
      <c r="B26" s="31" t="s">
        <v>2533</v>
      </c>
      <c r="C26" s="31" t="s">
        <v>238</v>
      </c>
      <c r="D26" s="14">
        <v>500000</v>
      </c>
      <c r="E26" s="15">
        <v>517.79999999999995</v>
      </c>
      <c r="F26" s="16">
        <v>3.95E-2</v>
      </c>
      <c r="G26" s="16">
        <v>7.0033999999999999E-2</v>
      </c>
    </row>
    <row r="27" spans="1:7" x14ac:dyDescent="0.25">
      <c r="A27" s="13" t="s">
        <v>2534</v>
      </c>
      <c r="B27" s="31" t="s">
        <v>2535</v>
      </c>
      <c r="C27" s="31" t="s">
        <v>238</v>
      </c>
      <c r="D27" s="14">
        <v>500000</v>
      </c>
      <c r="E27" s="15">
        <v>511.48</v>
      </c>
      <c r="F27" s="16">
        <v>3.9E-2</v>
      </c>
      <c r="G27" s="16">
        <v>6.4044000000000004E-2</v>
      </c>
    </row>
    <row r="28" spans="1:7" x14ac:dyDescent="0.25">
      <c r="A28" s="13" t="s">
        <v>2536</v>
      </c>
      <c r="B28" s="31" t="s">
        <v>2537</v>
      </c>
      <c r="C28" s="31" t="s">
        <v>238</v>
      </c>
      <c r="D28" s="14">
        <v>500000</v>
      </c>
      <c r="E28" s="15">
        <v>506.76</v>
      </c>
      <c r="F28" s="16">
        <v>3.8600000000000002E-2</v>
      </c>
      <c r="G28" s="16">
        <v>6.0523E-2</v>
      </c>
    </row>
    <row r="29" spans="1:7" x14ac:dyDescent="0.25">
      <c r="A29" s="13" t="s">
        <v>2538</v>
      </c>
      <c r="B29" s="31" t="s">
        <v>2539</v>
      </c>
      <c r="C29" s="31" t="s">
        <v>238</v>
      </c>
      <c r="D29" s="14">
        <v>500000</v>
      </c>
      <c r="E29" s="15">
        <v>505.57</v>
      </c>
      <c r="F29" s="16">
        <v>3.85E-2</v>
      </c>
      <c r="G29" s="16">
        <v>6.3095999999999999E-2</v>
      </c>
    </row>
    <row r="30" spans="1:7" x14ac:dyDescent="0.25">
      <c r="A30" s="17" t="s">
        <v>189</v>
      </c>
      <c r="B30" s="32"/>
      <c r="C30" s="32"/>
      <c r="D30" s="18"/>
      <c r="E30" s="19">
        <v>6075.44</v>
      </c>
      <c r="F30" s="20">
        <v>0.46310000000000001</v>
      </c>
      <c r="G30" s="21"/>
    </row>
    <row r="31" spans="1:7" x14ac:dyDescent="0.25">
      <c r="A31" s="13"/>
      <c r="B31" s="31"/>
      <c r="C31" s="31"/>
      <c r="D31" s="14"/>
      <c r="E31" s="15"/>
      <c r="F31" s="16"/>
      <c r="G31" s="16"/>
    </row>
    <row r="32" spans="1:7" x14ac:dyDescent="0.25">
      <c r="A32" s="13"/>
      <c r="B32" s="31"/>
      <c r="C32" s="31"/>
      <c r="D32" s="14"/>
      <c r="E32" s="15"/>
      <c r="F32" s="16"/>
      <c r="G32" s="16"/>
    </row>
    <row r="33" spans="1:7" x14ac:dyDescent="0.25">
      <c r="A33" s="17" t="s">
        <v>190</v>
      </c>
      <c r="B33" s="31"/>
      <c r="C33" s="31"/>
      <c r="D33" s="14"/>
      <c r="E33" s="15"/>
      <c r="F33" s="16"/>
      <c r="G33" s="16"/>
    </row>
    <row r="34" spans="1:7" x14ac:dyDescent="0.25">
      <c r="A34" s="17" t="s">
        <v>189</v>
      </c>
      <c r="B34" s="31"/>
      <c r="C34" s="31"/>
      <c r="D34" s="14"/>
      <c r="E34" s="22" t="s">
        <v>155</v>
      </c>
      <c r="F34" s="23" t="s">
        <v>155</v>
      </c>
      <c r="G34" s="16"/>
    </row>
    <row r="35" spans="1:7" x14ac:dyDescent="0.25">
      <c r="A35" s="13"/>
      <c r="B35" s="31"/>
      <c r="C35" s="31"/>
      <c r="D35" s="14"/>
      <c r="E35" s="15"/>
      <c r="F35" s="16"/>
      <c r="G35" s="16"/>
    </row>
    <row r="36" spans="1:7" x14ac:dyDescent="0.25">
      <c r="A36" s="17" t="s">
        <v>191</v>
      </c>
      <c r="B36" s="31"/>
      <c r="C36" s="31"/>
      <c r="D36" s="14"/>
      <c r="E36" s="15"/>
      <c r="F36" s="16"/>
      <c r="G36" s="16"/>
    </row>
    <row r="37" spans="1:7" x14ac:dyDescent="0.25">
      <c r="A37" s="17" t="s">
        <v>189</v>
      </c>
      <c r="B37" s="31"/>
      <c r="C37" s="31"/>
      <c r="D37" s="14"/>
      <c r="E37" s="22" t="s">
        <v>155</v>
      </c>
      <c r="F37" s="23" t="s">
        <v>155</v>
      </c>
      <c r="G37" s="16"/>
    </row>
    <row r="38" spans="1:7" x14ac:dyDescent="0.25">
      <c r="A38" s="13"/>
      <c r="B38" s="31"/>
      <c r="C38" s="31"/>
      <c r="D38" s="14"/>
      <c r="E38" s="15"/>
      <c r="F38" s="16"/>
      <c r="G38" s="16"/>
    </row>
    <row r="39" spans="1:7" x14ac:dyDescent="0.25">
      <c r="A39" s="24" t="s">
        <v>192</v>
      </c>
      <c r="B39" s="33"/>
      <c r="C39" s="33"/>
      <c r="D39" s="25"/>
      <c r="E39" s="19">
        <v>12340.95</v>
      </c>
      <c r="F39" s="20">
        <v>0.94069999999999998</v>
      </c>
      <c r="G39" s="21"/>
    </row>
    <row r="40" spans="1:7" x14ac:dyDescent="0.25">
      <c r="A40" s="13"/>
      <c r="B40" s="31"/>
      <c r="C40" s="31"/>
      <c r="D40" s="14"/>
      <c r="E40" s="15"/>
      <c r="F40" s="16"/>
      <c r="G40" s="16"/>
    </row>
    <row r="41" spans="1:7" x14ac:dyDescent="0.25">
      <c r="A41" s="13"/>
      <c r="B41" s="31"/>
      <c r="C41" s="31"/>
      <c r="D41" s="14"/>
      <c r="E41" s="15"/>
      <c r="F41" s="16"/>
      <c r="G41" s="16"/>
    </row>
    <row r="42" spans="1:7" x14ac:dyDescent="0.25">
      <c r="A42" s="17" t="s">
        <v>193</v>
      </c>
      <c r="B42" s="31"/>
      <c r="C42" s="31"/>
      <c r="D42" s="14"/>
      <c r="E42" s="15"/>
      <c r="F42" s="16"/>
      <c r="G42" s="16"/>
    </row>
    <row r="43" spans="1:7" x14ac:dyDescent="0.25">
      <c r="A43" s="13" t="s">
        <v>194</v>
      </c>
      <c r="B43" s="31"/>
      <c r="C43" s="31"/>
      <c r="D43" s="14"/>
      <c r="E43" s="15">
        <v>527.74</v>
      </c>
      <c r="F43" s="16">
        <v>4.02E-2</v>
      </c>
      <c r="G43" s="16">
        <v>6.0694999999999999E-2</v>
      </c>
    </row>
    <row r="44" spans="1:7" x14ac:dyDescent="0.25">
      <c r="A44" s="17" t="s">
        <v>189</v>
      </c>
      <c r="B44" s="32"/>
      <c r="C44" s="32"/>
      <c r="D44" s="18"/>
      <c r="E44" s="19">
        <v>527.74</v>
      </c>
      <c r="F44" s="20">
        <v>4.02E-2</v>
      </c>
      <c r="G44" s="21"/>
    </row>
    <row r="45" spans="1:7" x14ac:dyDescent="0.25">
      <c r="A45" s="13"/>
      <c r="B45" s="31"/>
      <c r="C45" s="31"/>
      <c r="D45" s="14"/>
      <c r="E45" s="15"/>
      <c r="F45" s="16"/>
      <c r="G45" s="16"/>
    </row>
    <row r="46" spans="1:7" x14ac:dyDescent="0.25">
      <c r="A46" s="24" t="s">
        <v>192</v>
      </c>
      <c r="B46" s="33"/>
      <c r="C46" s="33"/>
      <c r="D46" s="25"/>
      <c r="E46" s="19">
        <v>527.74</v>
      </c>
      <c r="F46" s="20">
        <v>4.02E-2</v>
      </c>
      <c r="G46" s="21"/>
    </row>
    <row r="47" spans="1:7" x14ac:dyDescent="0.25">
      <c r="A47" s="13" t="s">
        <v>195</v>
      </c>
      <c r="B47" s="31"/>
      <c r="C47" s="31"/>
      <c r="D47" s="14"/>
      <c r="E47" s="15">
        <v>252.85822049999999</v>
      </c>
      <c r="F47" s="16">
        <v>1.9275E-2</v>
      </c>
      <c r="G47" s="16"/>
    </row>
    <row r="48" spans="1:7" x14ac:dyDescent="0.25">
      <c r="A48" s="13" t="s">
        <v>196</v>
      </c>
      <c r="B48" s="31"/>
      <c r="C48" s="31"/>
      <c r="D48" s="14"/>
      <c r="E48" s="35">
        <v>-3.6682204999999999</v>
      </c>
      <c r="F48" s="36">
        <v>-1.75E-4</v>
      </c>
      <c r="G48" s="16">
        <v>6.0693999999999998E-2</v>
      </c>
    </row>
    <row r="49" spans="1:7" x14ac:dyDescent="0.25">
      <c r="A49" s="26" t="s">
        <v>198</v>
      </c>
      <c r="B49" s="34"/>
      <c r="C49" s="34"/>
      <c r="D49" s="27"/>
      <c r="E49" s="28">
        <v>13117.88</v>
      </c>
      <c r="F49" s="29">
        <v>1</v>
      </c>
      <c r="G49" s="29"/>
    </row>
    <row r="51" spans="1:7" x14ac:dyDescent="0.25">
      <c r="A51" s="1" t="s">
        <v>2540</v>
      </c>
    </row>
    <row r="52" spans="1:7" x14ac:dyDescent="0.25">
      <c r="A52" s="1"/>
    </row>
    <row r="53" spans="1:7" x14ac:dyDescent="0.25">
      <c r="A53" t="s">
        <v>202</v>
      </c>
    </row>
    <row r="54" spans="1:7" ht="72.599999999999994" customHeight="1" x14ac:dyDescent="0.25">
      <c r="A54" s="61" t="s">
        <v>203</v>
      </c>
      <c r="B54" s="65" t="s">
        <v>2541</v>
      </c>
    </row>
    <row r="55" spans="1:7" ht="57.95" customHeight="1" x14ac:dyDescent="0.25">
      <c r="A55" s="61" t="s">
        <v>205</v>
      </c>
      <c r="B55" s="65" t="s">
        <v>2542</v>
      </c>
    </row>
    <row r="56" spans="1:7" x14ac:dyDescent="0.25">
      <c r="A56" s="61"/>
      <c r="B56" s="61"/>
    </row>
    <row r="57" spans="1:7" x14ac:dyDescent="0.25">
      <c r="A57" s="61" t="s">
        <v>207</v>
      </c>
      <c r="B57" s="62">
        <v>6.6191450943482719</v>
      </c>
    </row>
    <row r="58" spans="1:7" x14ac:dyDescent="0.25">
      <c r="A58" s="61"/>
      <c r="B58" s="61"/>
    </row>
    <row r="59" spans="1:7" x14ac:dyDescent="0.25">
      <c r="A59" s="61" t="s">
        <v>208</v>
      </c>
      <c r="B59" s="63">
        <v>2.4079999999999999</v>
      </c>
    </row>
    <row r="60" spans="1:7" x14ac:dyDescent="0.25">
      <c r="A60" s="61" t="s">
        <v>209</v>
      </c>
      <c r="B60" s="63">
        <v>2.7472506457610608</v>
      </c>
    </row>
    <row r="61" spans="1:7" x14ac:dyDescent="0.25">
      <c r="A61" s="61"/>
      <c r="B61" s="61"/>
    </row>
    <row r="62" spans="1:7" x14ac:dyDescent="0.25">
      <c r="A62" s="61" t="s">
        <v>210</v>
      </c>
      <c r="B62" s="64">
        <v>46112</v>
      </c>
    </row>
    <row r="63" spans="1:7" x14ac:dyDescent="0.25">
      <c r="A63" s="1"/>
    </row>
    <row r="65" spans="1:3" x14ac:dyDescent="0.25">
      <c r="A65" s="1" t="s">
        <v>211</v>
      </c>
    </row>
    <row r="66" spans="1:3" x14ac:dyDescent="0.25">
      <c r="A66" s="48" t="s">
        <v>212</v>
      </c>
      <c r="B66" s="3" t="s">
        <v>155</v>
      </c>
    </row>
    <row r="67" spans="1:3" x14ac:dyDescent="0.25">
      <c r="A67" t="s">
        <v>213</v>
      </c>
    </row>
    <row r="68" spans="1:3" x14ac:dyDescent="0.25">
      <c r="A68" t="s">
        <v>214</v>
      </c>
      <c r="B68" t="s">
        <v>215</v>
      </c>
      <c r="C68" t="s">
        <v>215</v>
      </c>
    </row>
    <row r="69" spans="1:3" x14ac:dyDescent="0.25">
      <c r="B69" s="49">
        <v>45930</v>
      </c>
      <c r="C69" s="49">
        <v>46112</v>
      </c>
    </row>
    <row r="70" spans="1:3" x14ac:dyDescent="0.25">
      <c r="A70" t="s">
        <v>216</v>
      </c>
      <c r="B70">
        <v>12.2813</v>
      </c>
      <c r="C70">
        <v>12.5265</v>
      </c>
    </row>
    <row r="71" spans="1:3" x14ac:dyDescent="0.25">
      <c r="A71" t="s">
        <v>217</v>
      </c>
      <c r="B71">
        <v>12.281499999999999</v>
      </c>
      <c r="C71">
        <v>12.5268</v>
      </c>
    </row>
    <row r="72" spans="1:3" x14ac:dyDescent="0.25">
      <c r="A72" t="s">
        <v>218</v>
      </c>
      <c r="B72">
        <v>12.1417</v>
      </c>
      <c r="C72">
        <v>12.3596</v>
      </c>
    </row>
    <row r="73" spans="1:3" x14ac:dyDescent="0.25">
      <c r="A73" t="s">
        <v>219</v>
      </c>
      <c r="B73">
        <v>12.1427</v>
      </c>
      <c r="C73">
        <v>12.3605</v>
      </c>
    </row>
    <row r="75" spans="1:3" x14ac:dyDescent="0.25">
      <c r="A75" t="s">
        <v>220</v>
      </c>
      <c r="B75" s="3" t="s">
        <v>155</v>
      </c>
    </row>
    <row r="76" spans="1:3" x14ac:dyDescent="0.25">
      <c r="A76" t="s">
        <v>221</v>
      </c>
      <c r="B76" s="3" t="s">
        <v>155</v>
      </c>
    </row>
    <row r="77" spans="1:3" x14ac:dyDescent="0.25">
      <c r="A77" s="48" t="s">
        <v>222</v>
      </c>
      <c r="B77" s="3" t="s">
        <v>155</v>
      </c>
    </row>
    <row r="78" spans="1:3" x14ac:dyDescent="0.25">
      <c r="A78" s="48" t="s">
        <v>223</v>
      </c>
      <c r="B78" s="3" t="s">
        <v>155</v>
      </c>
    </row>
    <row r="79" spans="1:3" x14ac:dyDescent="0.25">
      <c r="A79" t="s">
        <v>224</v>
      </c>
      <c r="B79" s="50">
        <f>B60</f>
        <v>2.7472506457610608</v>
      </c>
    </row>
    <row r="80" spans="1:3" ht="29.1" customHeight="1" x14ac:dyDescent="0.25">
      <c r="A80" s="48" t="s">
        <v>225</v>
      </c>
      <c r="B80" s="3" t="s">
        <v>155</v>
      </c>
    </row>
    <row r="81" spans="1:4" ht="29.1" customHeight="1" x14ac:dyDescent="0.25">
      <c r="A81" s="48" t="s">
        <v>226</v>
      </c>
      <c r="B81" s="3" t="s">
        <v>155</v>
      </c>
    </row>
    <row r="82" spans="1:4" ht="29.1" customHeight="1" x14ac:dyDescent="0.25">
      <c r="A82" s="48" t="s">
        <v>227</v>
      </c>
      <c r="B82" s="3" t="s">
        <v>155</v>
      </c>
    </row>
    <row r="83" spans="1:4" x14ac:dyDescent="0.25">
      <c r="A83" s="48" t="s">
        <v>228</v>
      </c>
      <c r="B83" s="3" t="s">
        <v>155</v>
      </c>
    </row>
    <row r="84" spans="1:4" x14ac:dyDescent="0.25">
      <c r="A84" s="48" t="s">
        <v>229</v>
      </c>
      <c r="B84" s="3" t="s">
        <v>155</v>
      </c>
    </row>
    <row r="86" spans="1:4" ht="69.95" customHeight="1" x14ac:dyDescent="0.25">
      <c r="A86" s="120" t="s">
        <v>230</v>
      </c>
      <c r="B86" s="120" t="s">
        <v>231</v>
      </c>
      <c r="C86" s="120" t="s">
        <v>3</v>
      </c>
      <c r="D86" s="120" t="s">
        <v>4</v>
      </c>
    </row>
    <row r="87" spans="1:4" ht="69.95" customHeight="1" x14ac:dyDescent="0.25">
      <c r="A87" s="120" t="s">
        <v>2543</v>
      </c>
      <c r="B87" s="120"/>
      <c r="C87" s="120" t="s">
        <v>91</v>
      </c>
      <c r="D87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80"/>
  <sheetViews>
    <sheetView showGridLines="0" workbookViewId="0">
      <pane ySplit="6" topLeftCell="A68" activePane="bottomLeft" state="frozen"/>
      <selection activeCell="B70" sqref="B70"/>
      <selection pane="bottomLeft" activeCell="A73" sqref="A73"/>
    </sheetView>
  </sheetViews>
  <sheetFormatPr defaultRowHeight="15" x14ac:dyDescent="0.25"/>
  <cols>
    <col min="1" max="1" width="67.42578125" customWidth="1"/>
    <col min="2" max="2" width="22" bestFit="1" customWidth="1"/>
    <col min="3" max="3" width="28.7109375" bestFit="1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2544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2545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282</v>
      </c>
      <c r="B10" s="31" t="s">
        <v>283</v>
      </c>
      <c r="C10" s="31" t="s">
        <v>284</v>
      </c>
      <c r="D10" s="14">
        <v>183093</v>
      </c>
      <c r="E10" s="15">
        <v>733.56</v>
      </c>
      <c r="F10" s="16">
        <v>5.6300000000000003E-2</v>
      </c>
      <c r="G10" s="16"/>
    </row>
    <row r="11" spans="1:8" x14ac:dyDescent="0.25">
      <c r="A11" s="13" t="s">
        <v>501</v>
      </c>
      <c r="B11" s="31" t="s">
        <v>502</v>
      </c>
      <c r="C11" s="31" t="s">
        <v>323</v>
      </c>
      <c r="D11" s="14">
        <v>59372</v>
      </c>
      <c r="E11" s="15">
        <v>697.5</v>
      </c>
      <c r="F11" s="16">
        <v>5.3499999999999999E-2</v>
      </c>
      <c r="G11" s="16"/>
    </row>
    <row r="12" spans="1:8" x14ac:dyDescent="0.25">
      <c r="A12" s="13" t="s">
        <v>362</v>
      </c>
      <c r="B12" s="31" t="s">
        <v>363</v>
      </c>
      <c r="C12" s="31" t="s">
        <v>355</v>
      </c>
      <c r="D12" s="14">
        <v>32582</v>
      </c>
      <c r="E12" s="15">
        <v>669.63</v>
      </c>
      <c r="F12" s="16">
        <v>5.1400000000000001E-2</v>
      </c>
      <c r="G12" s="16"/>
    </row>
    <row r="13" spans="1:8" x14ac:dyDescent="0.25">
      <c r="A13" s="13" t="s">
        <v>390</v>
      </c>
      <c r="B13" s="31" t="s">
        <v>391</v>
      </c>
      <c r="C13" s="31" t="s">
        <v>392</v>
      </c>
      <c r="D13" s="14">
        <v>144921</v>
      </c>
      <c r="E13" s="15">
        <v>652.79999999999995</v>
      </c>
      <c r="F13" s="16">
        <v>5.0099999999999999E-2</v>
      </c>
      <c r="G13" s="16"/>
    </row>
    <row r="14" spans="1:8" x14ac:dyDescent="0.25">
      <c r="A14" s="13" t="s">
        <v>511</v>
      </c>
      <c r="B14" s="31" t="s">
        <v>512</v>
      </c>
      <c r="C14" s="31" t="s">
        <v>323</v>
      </c>
      <c r="D14" s="14">
        <v>11163</v>
      </c>
      <c r="E14" s="15">
        <v>605.37</v>
      </c>
      <c r="F14" s="16">
        <v>4.6399999999999997E-2</v>
      </c>
      <c r="G14" s="16"/>
    </row>
    <row r="15" spans="1:8" x14ac:dyDescent="0.25">
      <c r="A15" s="13" t="s">
        <v>319</v>
      </c>
      <c r="B15" s="31" t="s">
        <v>320</v>
      </c>
      <c r="C15" s="31" t="s">
        <v>295</v>
      </c>
      <c r="D15" s="14">
        <v>44561</v>
      </c>
      <c r="E15" s="15">
        <v>597.83000000000004</v>
      </c>
      <c r="F15" s="16">
        <v>4.5900000000000003E-2</v>
      </c>
      <c r="G15" s="16"/>
    </row>
    <row r="16" spans="1:8" x14ac:dyDescent="0.25">
      <c r="A16" s="13" t="s">
        <v>293</v>
      </c>
      <c r="B16" s="31" t="s">
        <v>294</v>
      </c>
      <c r="C16" s="31" t="s">
        <v>295</v>
      </c>
      <c r="D16" s="14">
        <v>45623</v>
      </c>
      <c r="E16" s="15">
        <v>570.55999999999995</v>
      </c>
      <c r="F16" s="16">
        <v>4.3799999999999999E-2</v>
      </c>
      <c r="G16" s="16"/>
    </row>
    <row r="17" spans="1:7" x14ac:dyDescent="0.25">
      <c r="A17" s="13" t="s">
        <v>367</v>
      </c>
      <c r="B17" s="31" t="s">
        <v>368</v>
      </c>
      <c r="C17" s="31" t="s">
        <v>287</v>
      </c>
      <c r="D17" s="14">
        <v>4444</v>
      </c>
      <c r="E17" s="15">
        <v>546.88</v>
      </c>
      <c r="F17" s="16">
        <v>4.19E-2</v>
      </c>
      <c r="G17" s="16"/>
    </row>
    <row r="18" spans="1:7" x14ac:dyDescent="0.25">
      <c r="A18" s="13" t="s">
        <v>356</v>
      </c>
      <c r="B18" s="31" t="s">
        <v>357</v>
      </c>
      <c r="C18" s="31" t="s">
        <v>295</v>
      </c>
      <c r="D18" s="14">
        <v>23035</v>
      </c>
      <c r="E18" s="15">
        <v>543.37</v>
      </c>
      <c r="F18" s="16">
        <v>4.1700000000000001E-2</v>
      </c>
      <c r="G18" s="16"/>
    </row>
    <row r="19" spans="1:7" x14ac:dyDescent="0.25">
      <c r="A19" s="13" t="s">
        <v>353</v>
      </c>
      <c r="B19" s="31" t="s">
        <v>354</v>
      </c>
      <c r="C19" s="31" t="s">
        <v>355</v>
      </c>
      <c r="D19" s="14">
        <v>186945</v>
      </c>
      <c r="E19" s="15">
        <v>537.84</v>
      </c>
      <c r="F19" s="16">
        <v>4.1300000000000003E-2</v>
      </c>
      <c r="G19" s="16"/>
    </row>
    <row r="20" spans="1:7" x14ac:dyDescent="0.25">
      <c r="A20" s="13" t="s">
        <v>901</v>
      </c>
      <c r="B20" s="31" t="s">
        <v>902</v>
      </c>
      <c r="C20" s="31" t="s">
        <v>287</v>
      </c>
      <c r="D20" s="14">
        <v>6050</v>
      </c>
      <c r="E20" s="15">
        <v>531.28</v>
      </c>
      <c r="F20" s="16">
        <v>4.0800000000000003E-2</v>
      </c>
      <c r="G20" s="16"/>
    </row>
    <row r="21" spans="1:7" x14ac:dyDescent="0.25">
      <c r="A21" s="13" t="s">
        <v>505</v>
      </c>
      <c r="B21" s="31" t="s">
        <v>506</v>
      </c>
      <c r="C21" s="31" t="s">
        <v>287</v>
      </c>
      <c r="D21" s="14">
        <v>7308</v>
      </c>
      <c r="E21" s="15">
        <v>481.3</v>
      </c>
      <c r="F21" s="16">
        <v>3.6900000000000002E-2</v>
      </c>
      <c r="G21" s="16"/>
    </row>
    <row r="22" spans="1:7" x14ac:dyDescent="0.25">
      <c r="A22" s="13" t="s">
        <v>509</v>
      </c>
      <c r="B22" s="31" t="s">
        <v>510</v>
      </c>
      <c r="C22" s="31" t="s">
        <v>352</v>
      </c>
      <c r="D22" s="14">
        <v>20641</v>
      </c>
      <c r="E22" s="15">
        <v>446.92</v>
      </c>
      <c r="F22" s="16">
        <v>3.4299999999999997E-2</v>
      </c>
      <c r="G22" s="16"/>
    </row>
    <row r="23" spans="1:7" x14ac:dyDescent="0.25">
      <c r="A23" s="13" t="s">
        <v>911</v>
      </c>
      <c r="B23" s="31" t="s">
        <v>912</v>
      </c>
      <c r="C23" s="31" t="s">
        <v>292</v>
      </c>
      <c r="D23" s="14">
        <v>33624</v>
      </c>
      <c r="E23" s="15">
        <v>421.95</v>
      </c>
      <c r="F23" s="16">
        <v>3.2399999999999998E-2</v>
      </c>
      <c r="G23" s="16"/>
    </row>
    <row r="24" spans="1:7" x14ac:dyDescent="0.25">
      <c r="A24" s="13" t="s">
        <v>425</v>
      </c>
      <c r="B24" s="31" t="s">
        <v>426</v>
      </c>
      <c r="C24" s="31" t="s">
        <v>292</v>
      </c>
      <c r="D24" s="14">
        <v>6826</v>
      </c>
      <c r="E24" s="15">
        <v>405.94</v>
      </c>
      <c r="F24" s="16">
        <v>3.1099999999999999E-2</v>
      </c>
      <c r="G24" s="16"/>
    </row>
    <row r="25" spans="1:7" x14ac:dyDescent="0.25">
      <c r="A25" s="13" t="s">
        <v>889</v>
      </c>
      <c r="B25" s="31" t="s">
        <v>890</v>
      </c>
      <c r="C25" s="31" t="s">
        <v>284</v>
      </c>
      <c r="D25" s="14">
        <v>11467</v>
      </c>
      <c r="E25" s="15">
        <v>399.88</v>
      </c>
      <c r="F25" s="16">
        <v>3.0700000000000002E-2</v>
      </c>
      <c r="G25" s="16"/>
    </row>
    <row r="26" spans="1:7" x14ac:dyDescent="0.25">
      <c r="A26" s="13" t="s">
        <v>317</v>
      </c>
      <c r="B26" s="31" t="s">
        <v>318</v>
      </c>
      <c r="C26" s="31" t="s">
        <v>295</v>
      </c>
      <c r="D26" s="14">
        <v>28467</v>
      </c>
      <c r="E26" s="15">
        <v>393.98</v>
      </c>
      <c r="F26" s="16">
        <v>3.0200000000000001E-2</v>
      </c>
      <c r="G26" s="16"/>
    </row>
    <row r="27" spans="1:7" x14ac:dyDescent="0.25">
      <c r="A27" s="13" t="s">
        <v>1315</v>
      </c>
      <c r="B27" s="31" t="s">
        <v>1316</v>
      </c>
      <c r="C27" s="31" t="s">
        <v>366</v>
      </c>
      <c r="D27" s="14">
        <v>6157</v>
      </c>
      <c r="E27" s="15">
        <v>365.82</v>
      </c>
      <c r="F27" s="16">
        <v>2.81E-2</v>
      </c>
      <c r="G27" s="16"/>
    </row>
    <row r="28" spans="1:7" x14ac:dyDescent="0.25">
      <c r="A28" s="13" t="s">
        <v>1351</v>
      </c>
      <c r="B28" s="31" t="s">
        <v>1352</v>
      </c>
      <c r="C28" s="31" t="s">
        <v>424</v>
      </c>
      <c r="D28" s="14">
        <v>70885</v>
      </c>
      <c r="E28" s="15">
        <v>355.95</v>
      </c>
      <c r="F28" s="16">
        <v>2.7300000000000001E-2</v>
      </c>
      <c r="G28" s="16"/>
    </row>
    <row r="29" spans="1:7" x14ac:dyDescent="0.25">
      <c r="A29" s="13" t="s">
        <v>523</v>
      </c>
      <c r="B29" s="31" t="s">
        <v>524</v>
      </c>
      <c r="C29" s="31" t="s">
        <v>437</v>
      </c>
      <c r="D29" s="14">
        <v>2752</v>
      </c>
      <c r="E29" s="15">
        <v>332.33</v>
      </c>
      <c r="F29" s="16">
        <v>2.5499999999999998E-2</v>
      </c>
      <c r="G29" s="16"/>
    </row>
    <row r="30" spans="1:7" x14ac:dyDescent="0.25">
      <c r="A30" s="13" t="s">
        <v>1087</v>
      </c>
      <c r="B30" s="31" t="s">
        <v>1088</v>
      </c>
      <c r="C30" s="31" t="s">
        <v>444</v>
      </c>
      <c r="D30" s="14">
        <v>86307</v>
      </c>
      <c r="E30" s="15">
        <v>331.51</v>
      </c>
      <c r="F30" s="16">
        <v>2.5399999999999999E-2</v>
      </c>
      <c r="G30" s="16"/>
    </row>
    <row r="31" spans="1:7" x14ac:dyDescent="0.25">
      <c r="A31" s="13" t="s">
        <v>1066</v>
      </c>
      <c r="B31" s="31" t="s">
        <v>1067</v>
      </c>
      <c r="C31" s="31" t="s">
        <v>437</v>
      </c>
      <c r="D31" s="14">
        <v>25433</v>
      </c>
      <c r="E31" s="15">
        <v>326.81</v>
      </c>
      <c r="F31" s="16">
        <v>2.5100000000000001E-2</v>
      </c>
      <c r="G31" s="16"/>
    </row>
    <row r="32" spans="1:7" x14ac:dyDescent="0.25">
      <c r="A32" s="13" t="s">
        <v>1079</v>
      </c>
      <c r="B32" s="31" t="s">
        <v>1080</v>
      </c>
      <c r="C32" s="31" t="s">
        <v>444</v>
      </c>
      <c r="D32" s="14">
        <v>22816</v>
      </c>
      <c r="E32" s="15">
        <v>278.08</v>
      </c>
      <c r="F32" s="16">
        <v>2.1299999999999999E-2</v>
      </c>
      <c r="G32" s="16"/>
    </row>
    <row r="33" spans="1:7" x14ac:dyDescent="0.25">
      <c r="A33" s="13" t="s">
        <v>921</v>
      </c>
      <c r="B33" s="31" t="s">
        <v>922</v>
      </c>
      <c r="C33" s="31" t="s">
        <v>295</v>
      </c>
      <c r="D33" s="14">
        <v>147866</v>
      </c>
      <c r="E33" s="15">
        <v>277.45999999999998</v>
      </c>
      <c r="F33" s="16">
        <v>2.1299999999999999E-2</v>
      </c>
      <c r="G33" s="16"/>
    </row>
    <row r="34" spans="1:7" x14ac:dyDescent="0.25">
      <c r="A34" s="13" t="s">
        <v>519</v>
      </c>
      <c r="B34" s="31" t="s">
        <v>520</v>
      </c>
      <c r="C34" s="31" t="s">
        <v>295</v>
      </c>
      <c r="D34" s="14">
        <v>6480</v>
      </c>
      <c r="E34" s="15">
        <v>260.08999999999997</v>
      </c>
      <c r="F34" s="16">
        <v>0.02</v>
      </c>
      <c r="G34" s="16"/>
    </row>
    <row r="35" spans="1:7" x14ac:dyDescent="0.25">
      <c r="A35" s="13" t="s">
        <v>1209</v>
      </c>
      <c r="B35" s="31" t="s">
        <v>1210</v>
      </c>
      <c r="C35" s="31" t="s">
        <v>352</v>
      </c>
      <c r="D35" s="14">
        <v>21529</v>
      </c>
      <c r="E35" s="15">
        <v>256.32</v>
      </c>
      <c r="F35" s="16">
        <v>1.9699999999999999E-2</v>
      </c>
      <c r="G35" s="16"/>
    </row>
    <row r="36" spans="1:7" x14ac:dyDescent="0.25">
      <c r="A36" s="13" t="s">
        <v>1083</v>
      </c>
      <c r="B36" s="31" t="s">
        <v>1084</v>
      </c>
      <c r="C36" s="31" t="s">
        <v>578</v>
      </c>
      <c r="D36" s="14">
        <v>23961</v>
      </c>
      <c r="E36" s="15">
        <v>235.97</v>
      </c>
      <c r="F36" s="16">
        <v>1.8100000000000002E-2</v>
      </c>
      <c r="G36" s="16"/>
    </row>
    <row r="37" spans="1:7" x14ac:dyDescent="0.25">
      <c r="A37" s="13" t="s">
        <v>1349</v>
      </c>
      <c r="B37" s="31" t="s">
        <v>1350</v>
      </c>
      <c r="C37" s="31" t="s">
        <v>292</v>
      </c>
      <c r="D37" s="14">
        <v>26462</v>
      </c>
      <c r="E37" s="15">
        <v>230.54</v>
      </c>
      <c r="F37" s="16">
        <v>1.77E-2</v>
      </c>
      <c r="G37" s="16"/>
    </row>
    <row r="38" spans="1:7" x14ac:dyDescent="0.25">
      <c r="A38" s="13" t="s">
        <v>1343</v>
      </c>
      <c r="B38" s="31" t="s">
        <v>1344</v>
      </c>
      <c r="C38" s="31" t="s">
        <v>311</v>
      </c>
      <c r="D38" s="14">
        <v>782</v>
      </c>
      <c r="E38" s="15">
        <v>224.79</v>
      </c>
      <c r="F38" s="16">
        <v>1.72E-2</v>
      </c>
      <c r="G38" s="16"/>
    </row>
    <row r="39" spans="1:7" x14ac:dyDescent="0.25">
      <c r="A39" s="13" t="s">
        <v>875</v>
      </c>
      <c r="B39" s="31" t="s">
        <v>876</v>
      </c>
      <c r="C39" s="31" t="s">
        <v>466</v>
      </c>
      <c r="D39" s="14">
        <v>10664</v>
      </c>
      <c r="E39" s="15">
        <v>220.23</v>
      </c>
      <c r="F39" s="16">
        <v>1.6899999999999998E-2</v>
      </c>
      <c r="G39" s="16"/>
    </row>
    <row r="40" spans="1:7" x14ac:dyDescent="0.25">
      <c r="A40" s="17" t="s">
        <v>189</v>
      </c>
      <c r="B40" s="32"/>
      <c r="C40" s="32"/>
      <c r="D40" s="18"/>
      <c r="E40" s="37">
        <v>12932.49</v>
      </c>
      <c r="F40" s="38">
        <v>0.99229999999999996</v>
      </c>
      <c r="G40" s="21"/>
    </row>
    <row r="41" spans="1:7" x14ac:dyDescent="0.25">
      <c r="A41" s="17" t="s">
        <v>481</v>
      </c>
      <c r="B41" s="31"/>
      <c r="C41" s="31"/>
      <c r="D41" s="14"/>
      <c r="E41" s="15"/>
      <c r="F41" s="16"/>
      <c r="G41" s="16"/>
    </row>
    <row r="42" spans="1:7" x14ac:dyDescent="0.25">
      <c r="A42" s="17" t="s">
        <v>189</v>
      </c>
      <c r="B42" s="31"/>
      <c r="C42" s="31"/>
      <c r="D42" s="14"/>
      <c r="E42" s="39" t="s">
        <v>155</v>
      </c>
      <c r="F42" s="40" t="s">
        <v>155</v>
      </c>
      <c r="G42" s="16"/>
    </row>
    <row r="43" spans="1:7" x14ac:dyDescent="0.25">
      <c r="A43" s="24" t="s">
        <v>192</v>
      </c>
      <c r="B43" s="33"/>
      <c r="C43" s="33"/>
      <c r="D43" s="25"/>
      <c r="E43" s="28">
        <v>12932.49</v>
      </c>
      <c r="F43" s="29">
        <v>0.99229999999999996</v>
      </c>
      <c r="G43" s="21"/>
    </row>
    <row r="44" spans="1:7" x14ac:dyDescent="0.25">
      <c r="A44" s="13"/>
      <c r="B44" s="31"/>
      <c r="C44" s="31"/>
      <c r="D44" s="14"/>
      <c r="E44" s="15"/>
      <c r="F44" s="16"/>
      <c r="G44" s="16"/>
    </row>
    <row r="45" spans="1:7" x14ac:dyDescent="0.25">
      <c r="A45" s="13"/>
      <c r="B45" s="31"/>
      <c r="C45" s="31"/>
      <c r="D45" s="14"/>
      <c r="E45" s="15"/>
      <c r="F45" s="16"/>
      <c r="G45" s="16"/>
    </row>
    <row r="46" spans="1:7" x14ac:dyDescent="0.25">
      <c r="A46" s="17" t="s">
        <v>193</v>
      </c>
      <c r="B46" s="31"/>
      <c r="C46" s="31"/>
      <c r="D46" s="14"/>
      <c r="E46" s="15"/>
      <c r="F46" s="16"/>
      <c r="G46" s="16"/>
    </row>
    <row r="47" spans="1:7" x14ac:dyDescent="0.25">
      <c r="A47" s="13" t="s">
        <v>194</v>
      </c>
      <c r="B47" s="31"/>
      <c r="C47" s="31"/>
      <c r="D47" s="14"/>
      <c r="E47" s="15">
        <v>50.98</v>
      </c>
      <c r="F47" s="16">
        <v>3.8999999999999998E-3</v>
      </c>
      <c r="G47" s="16">
        <v>5.2232000000000001E-2</v>
      </c>
    </row>
    <row r="48" spans="1:7" x14ac:dyDescent="0.25">
      <c r="A48" s="17" t="s">
        <v>189</v>
      </c>
      <c r="B48" s="32"/>
      <c r="C48" s="32"/>
      <c r="D48" s="18"/>
      <c r="E48" s="37">
        <v>50.98</v>
      </c>
      <c r="F48" s="38">
        <v>3.8999999999999998E-3</v>
      </c>
      <c r="G48" s="21"/>
    </row>
    <row r="49" spans="1:7" x14ac:dyDescent="0.25">
      <c r="A49" s="13"/>
      <c r="B49" s="31"/>
      <c r="C49" s="31"/>
      <c r="D49" s="14"/>
      <c r="E49" s="15"/>
      <c r="F49" s="16"/>
      <c r="G49" s="16"/>
    </row>
    <row r="50" spans="1:7" x14ac:dyDescent="0.25">
      <c r="A50" s="24" t="s">
        <v>192</v>
      </c>
      <c r="B50" s="33"/>
      <c r="C50" s="33"/>
      <c r="D50" s="25"/>
      <c r="E50" s="19">
        <v>50.98</v>
      </c>
      <c r="F50" s="20">
        <v>3.8999999999999998E-3</v>
      </c>
      <c r="G50" s="21"/>
    </row>
    <row r="51" spans="1:7" x14ac:dyDescent="0.25">
      <c r="A51" s="13" t="s">
        <v>195</v>
      </c>
      <c r="B51" s="31"/>
      <c r="C51" s="31"/>
      <c r="D51" s="14"/>
      <c r="E51" s="15">
        <v>1.45901E-2</v>
      </c>
      <c r="F51" s="60" t="s">
        <v>197</v>
      </c>
      <c r="G51" s="16"/>
    </row>
    <row r="52" spans="1:7" x14ac:dyDescent="0.25">
      <c r="A52" s="13" t="s">
        <v>196</v>
      </c>
      <c r="B52" s="31"/>
      <c r="C52" s="31"/>
      <c r="D52" s="14"/>
      <c r="E52" s="15">
        <v>53.3454099</v>
      </c>
      <c r="F52" s="16">
        <v>3.7989999999999999E-3</v>
      </c>
      <c r="G52" s="16">
        <v>5.2231E-2</v>
      </c>
    </row>
    <row r="53" spans="1:7" x14ac:dyDescent="0.25">
      <c r="A53" s="26" t="s">
        <v>198</v>
      </c>
      <c r="B53" s="34"/>
      <c r="C53" s="34"/>
      <c r="D53" s="27"/>
      <c r="E53" s="28">
        <v>13036.83</v>
      </c>
      <c r="F53" s="29">
        <v>1</v>
      </c>
      <c r="G53" s="29"/>
    </row>
    <row r="55" spans="1:7" x14ac:dyDescent="0.25">
      <c r="A55" s="74" t="s">
        <v>200</v>
      </c>
    </row>
    <row r="58" spans="1:7" x14ac:dyDescent="0.25">
      <c r="A58" s="1" t="s">
        <v>211</v>
      </c>
    </row>
    <row r="59" spans="1:7" x14ac:dyDescent="0.25">
      <c r="A59" s="48" t="s">
        <v>212</v>
      </c>
      <c r="B59" s="3" t="s">
        <v>155</v>
      </c>
    </row>
    <row r="60" spans="1:7" x14ac:dyDescent="0.25">
      <c r="A60" t="s">
        <v>213</v>
      </c>
    </row>
    <row r="61" spans="1:7" x14ac:dyDescent="0.25">
      <c r="A61" t="s">
        <v>214</v>
      </c>
      <c r="B61" t="s">
        <v>215</v>
      </c>
      <c r="C61" t="s">
        <v>215</v>
      </c>
    </row>
    <row r="62" spans="1:7" x14ac:dyDescent="0.25">
      <c r="B62" s="49">
        <v>45930</v>
      </c>
      <c r="C62" s="49">
        <v>46112</v>
      </c>
    </row>
    <row r="63" spans="1:7" x14ac:dyDescent="0.25">
      <c r="A63" t="s">
        <v>482</v>
      </c>
      <c r="B63">
        <v>14.4953</v>
      </c>
      <c r="C63">
        <v>13.1417</v>
      </c>
    </row>
    <row r="64" spans="1:7" x14ac:dyDescent="0.25">
      <c r="A64" t="s">
        <v>217</v>
      </c>
      <c r="B64">
        <v>14.2926</v>
      </c>
      <c r="C64">
        <v>12.958</v>
      </c>
    </row>
    <row r="65" spans="1:4" x14ac:dyDescent="0.25">
      <c r="A65" t="s">
        <v>483</v>
      </c>
      <c r="B65">
        <v>14.136900000000001</v>
      </c>
      <c r="C65">
        <v>12.7723</v>
      </c>
    </row>
    <row r="66" spans="1:4" x14ac:dyDescent="0.25">
      <c r="A66" t="s">
        <v>219</v>
      </c>
      <c r="B66">
        <v>14.135899999999999</v>
      </c>
      <c r="C66">
        <v>12.7715</v>
      </c>
    </row>
    <row r="68" spans="1:4" x14ac:dyDescent="0.25">
      <c r="A68" t="s">
        <v>220</v>
      </c>
      <c r="B68" s="3" t="s">
        <v>155</v>
      </c>
    </row>
    <row r="69" spans="1:4" x14ac:dyDescent="0.25">
      <c r="A69" t="s">
        <v>221</v>
      </c>
      <c r="B69" s="3" t="s">
        <v>155</v>
      </c>
    </row>
    <row r="70" spans="1:4" x14ac:dyDescent="0.25">
      <c r="A70" s="48" t="s">
        <v>222</v>
      </c>
      <c r="B70" s="3" t="s">
        <v>155</v>
      </c>
    </row>
    <row r="71" spans="1:4" x14ac:dyDescent="0.25">
      <c r="A71" s="48" t="s">
        <v>223</v>
      </c>
      <c r="B71" s="3" t="s">
        <v>155</v>
      </c>
    </row>
    <row r="72" spans="1:4" x14ac:dyDescent="0.25">
      <c r="A72" t="s">
        <v>484</v>
      </c>
      <c r="B72" s="50">
        <v>0.48080000000000001</v>
      </c>
    </row>
    <row r="73" spans="1:4" ht="29.1" customHeight="1" x14ac:dyDescent="0.25">
      <c r="A73" s="48" t="s">
        <v>225</v>
      </c>
      <c r="B73" s="3" t="s">
        <v>155</v>
      </c>
    </row>
    <row r="74" spans="1:4" ht="29.1" customHeight="1" x14ac:dyDescent="0.25">
      <c r="A74" s="48" t="s">
        <v>226</v>
      </c>
      <c r="B74" s="3" t="s">
        <v>155</v>
      </c>
    </row>
    <row r="75" spans="1:4" ht="29.1" customHeight="1" x14ac:dyDescent="0.25">
      <c r="A75" s="48" t="s">
        <v>227</v>
      </c>
      <c r="B75" s="3" t="s">
        <v>155</v>
      </c>
    </row>
    <row r="76" spans="1:4" x14ac:dyDescent="0.25">
      <c r="A76" s="48" t="s">
        <v>228</v>
      </c>
      <c r="B76" s="3" t="s">
        <v>155</v>
      </c>
    </row>
    <row r="77" spans="1:4" x14ac:dyDescent="0.25">
      <c r="A77" s="48" t="s">
        <v>229</v>
      </c>
      <c r="B77" s="3" t="s">
        <v>155</v>
      </c>
    </row>
    <row r="79" spans="1:4" ht="69.95" customHeight="1" x14ac:dyDescent="0.25">
      <c r="A79" s="120" t="s">
        <v>230</v>
      </c>
      <c r="B79" s="120" t="s">
        <v>231</v>
      </c>
      <c r="C79" s="120" t="s">
        <v>3</v>
      </c>
      <c r="D79" s="120" t="s">
        <v>4</v>
      </c>
    </row>
    <row r="80" spans="1:4" ht="69.95" customHeight="1" x14ac:dyDescent="0.25">
      <c r="A80" s="120" t="s">
        <v>2546</v>
      </c>
      <c r="B80" s="120"/>
      <c r="C80" s="120" t="s">
        <v>93</v>
      </c>
      <c r="D8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298"/>
  <sheetViews>
    <sheetView showGridLines="0" workbookViewId="0">
      <pane ySplit="6" topLeftCell="A286" activePane="bottomLeft" state="frozen"/>
      <selection activeCell="B70" sqref="B70"/>
      <selection pane="bottomLeft" activeCell="A291" sqref="A291"/>
    </sheetView>
  </sheetViews>
  <sheetFormatPr defaultRowHeight="15" x14ac:dyDescent="0.25"/>
  <cols>
    <col min="1" max="1" width="68.28515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2547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2548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72880</v>
      </c>
      <c r="E10" s="15">
        <v>533.15</v>
      </c>
      <c r="F10" s="16">
        <v>4.5100000000000001E-2</v>
      </c>
      <c r="G10" s="16"/>
    </row>
    <row r="11" spans="1:8" x14ac:dyDescent="0.25">
      <c r="A11" s="13" t="s">
        <v>255</v>
      </c>
      <c r="B11" s="31" t="s">
        <v>256</v>
      </c>
      <c r="C11" s="31" t="s">
        <v>257</v>
      </c>
      <c r="D11" s="14">
        <v>32162</v>
      </c>
      <c r="E11" s="15">
        <v>432.23</v>
      </c>
      <c r="F11" s="16">
        <v>3.6600000000000001E-2</v>
      </c>
      <c r="G11" s="16"/>
    </row>
    <row r="12" spans="1:8" x14ac:dyDescent="0.25">
      <c r="A12" s="13" t="s">
        <v>264</v>
      </c>
      <c r="B12" s="31" t="s">
        <v>265</v>
      </c>
      <c r="C12" s="31" t="s">
        <v>260</v>
      </c>
      <c r="D12" s="14">
        <v>34050</v>
      </c>
      <c r="E12" s="15">
        <v>410.61</v>
      </c>
      <c r="F12" s="16">
        <v>3.4799999999999998E-2</v>
      </c>
      <c r="G12" s="16"/>
    </row>
    <row r="13" spans="1:8" x14ac:dyDescent="0.25">
      <c r="A13" s="13" t="s">
        <v>261</v>
      </c>
      <c r="B13" s="31" t="s">
        <v>262</v>
      </c>
      <c r="C13" s="31" t="s">
        <v>263</v>
      </c>
      <c r="D13" s="14">
        <v>14623</v>
      </c>
      <c r="E13" s="15">
        <v>260.64</v>
      </c>
      <c r="F13" s="16">
        <v>2.2100000000000002E-2</v>
      </c>
      <c r="G13" s="16"/>
    </row>
    <row r="14" spans="1:8" x14ac:dyDescent="0.25">
      <c r="A14" s="13" t="s">
        <v>293</v>
      </c>
      <c r="B14" s="31" t="s">
        <v>294</v>
      </c>
      <c r="C14" s="31" t="s">
        <v>295</v>
      </c>
      <c r="D14" s="14">
        <v>16699</v>
      </c>
      <c r="E14" s="15">
        <v>208.84</v>
      </c>
      <c r="F14" s="16">
        <v>1.77E-2</v>
      </c>
      <c r="G14" s="16"/>
    </row>
    <row r="15" spans="1:8" x14ac:dyDescent="0.25">
      <c r="A15" s="13" t="s">
        <v>266</v>
      </c>
      <c r="B15" s="31" t="s">
        <v>267</v>
      </c>
      <c r="C15" s="31" t="s">
        <v>268</v>
      </c>
      <c r="D15" s="14">
        <v>5592</v>
      </c>
      <c r="E15" s="15">
        <v>195.95</v>
      </c>
      <c r="F15" s="16">
        <v>1.66E-2</v>
      </c>
      <c r="G15" s="16"/>
    </row>
    <row r="16" spans="1:8" x14ac:dyDescent="0.25">
      <c r="A16" s="13" t="s">
        <v>269</v>
      </c>
      <c r="B16" s="31" t="s">
        <v>270</v>
      </c>
      <c r="C16" s="31" t="s">
        <v>260</v>
      </c>
      <c r="D16" s="14">
        <v>19762</v>
      </c>
      <c r="E16" s="15">
        <v>193.55</v>
      </c>
      <c r="F16" s="16">
        <v>1.6400000000000001E-2</v>
      </c>
      <c r="G16" s="16"/>
    </row>
    <row r="17" spans="1:7" x14ac:dyDescent="0.25">
      <c r="A17" s="13" t="s">
        <v>274</v>
      </c>
      <c r="B17" s="31" t="s">
        <v>275</v>
      </c>
      <c r="C17" s="31" t="s">
        <v>273</v>
      </c>
      <c r="D17" s="14">
        <v>6954</v>
      </c>
      <c r="E17" s="15">
        <v>186.61</v>
      </c>
      <c r="F17" s="16">
        <v>1.5800000000000002E-2</v>
      </c>
      <c r="G17" s="16"/>
    </row>
    <row r="18" spans="1:7" x14ac:dyDescent="0.25">
      <c r="A18" s="13" t="s">
        <v>312</v>
      </c>
      <c r="B18" s="31" t="s">
        <v>313</v>
      </c>
      <c r="C18" s="31" t="s">
        <v>260</v>
      </c>
      <c r="D18" s="14">
        <v>13666</v>
      </c>
      <c r="E18" s="15">
        <v>158.69999999999999</v>
      </c>
      <c r="F18" s="16">
        <v>1.34E-2</v>
      </c>
      <c r="G18" s="16"/>
    </row>
    <row r="19" spans="1:7" x14ac:dyDescent="0.25">
      <c r="A19" s="13" t="s">
        <v>353</v>
      </c>
      <c r="B19" s="31" t="s">
        <v>354</v>
      </c>
      <c r="C19" s="31" t="s">
        <v>355</v>
      </c>
      <c r="D19" s="14">
        <v>45908</v>
      </c>
      <c r="E19" s="15">
        <v>132.08000000000001</v>
      </c>
      <c r="F19" s="16">
        <v>1.12E-2</v>
      </c>
      <c r="G19" s="16"/>
    </row>
    <row r="20" spans="1:7" x14ac:dyDescent="0.25">
      <c r="A20" s="13" t="s">
        <v>285</v>
      </c>
      <c r="B20" s="31" t="s">
        <v>286</v>
      </c>
      <c r="C20" s="31" t="s">
        <v>287</v>
      </c>
      <c r="D20" s="14">
        <v>4256</v>
      </c>
      <c r="E20" s="15">
        <v>125.75</v>
      </c>
      <c r="F20" s="16">
        <v>1.06E-2</v>
      </c>
      <c r="G20" s="16"/>
    </row>
    <row r="21" spans="1:7" x14ac:dyDescent="0.25">
      <c r="A21" s="13" t="s">
        <v>327</v>
      </c>
      <c r="B21" s="31" t="s">
        <v>328</v>
      </c>
      <c r="C21" s="31" t="s">
        <v>260</v>
      </c>
      <c r="D21" s="14">
        <v>35062</v>
      </c>
      <c r="E21" s="15">
        <v>123.91</v>
      </c>
      <c r="F21" s="16">
        <v>1.0500000000000001E-2</v>
      </c>
      <c r="G21" s="16"/>
    </row>
    <row r="22" spans="1:7" x14ac:dyDescent="0.25">
      <c r="A22" s="13" t="s">
        <v>356</v>
      </c>
      <c r="B22" s="31" t="s">
        <v>357</v>
      </c>
      <c r="C22" s="31" t="s">
        <v>295</v>
      </c>
      <c r="D22" s="14">
        <v>4865</v>
      </c>
      <c r="E22" s="15">
        <v>114.76</v>
      </c>
      <c r="F22" s="16">
        <v>9.7000000000000003E-3</v>
      </c>
      <c r="G22" s="16"/>
    </row>
    <row r="23" spans="1:7" x14ac:dyDescent="0.25">
      <c r="A23" s="13" t="s">
        <v>503</v>
      </c>
      <c r="B23" s="31" t="s">
        <v>504</v>
      </c>
      <c r="C23" s="31" t="s">
        <v>287</v>
      </c>
      <c r="D23" s="14">
        <v>2209</v>
      </c>
      <c r="E23" s="15">
        <v>111.84</v>
      </c>
      <c r="F23" s="16">
        <v>9.4999999999999998E-3</v>
      </c>
      <c r="G23" s="16"/>
    </row>
    <row r="24" spans="1:7" x14ac:dyDescent="0.25">
      <c r="A24" s="13" t="s">
        <v>360</v>
      </c>
      <c r="B24" s="31" t="s">
        <v>361</v>
      </c>
      <c r="C24" s="31" t="s">
        <v>260</v>
      </c>
      <c r="D24" s="14">
        <v>41913</v>
      </c>
      <c r="E24" s="15">
        <v>108.72</v>
      </c>
      <c r="F24" s="16">
        <v>9.1999999999999998E-3</v>
      </c>
      <c r="G24" s="16"/>
    </row>
    <row r="25" spans="1:7" x14ac:dyDescent="0.25">
      <c r="A25" s="13" t="s">
        <v>271</v>
      </c>
      <c r="B25" s="31" t="s">
        <v>272</v>
      </c>
      <c r="C25" s="31" t="s">
        <v>273</v>
      </c>
      <c r="D25" s="14">
        <v>4452</v>
      </c>
      <c r="E25" s="15">
        <v>106.38</v>
      </c>
      <c r="F25" s="16">
        <v>8.9999999999999993E-3</v>
      </c>
      <c r="G25" s="16"/>
    </row>
    <row r="26" spans="1:7" x14ac:dyDescent="0.25">
      <c r="A26" s="13" t="s">
        <v>429</v>
      </c>
      <c r="B26" s="31" t="s">
        <v>430</v>
      </c>
      <c r="C26" s="31" t="s">
        <v>281</v>
      </c>
      <c r="D26" s="14">
        <v>12742</v>
      </c>
      <c r="E26" s="15">
        <v>102.13</v>
      </c>
      <c r="F26" s="16">
        <v>8.6E-3</v>
      </c>
      <c r="G26" s="16"/>
    </row>
    <row r="27" spans="1:7" x14ac:dyDescent="0.25">
      <c r="A27" s="13" t="s">
        <v>338</v>
      </c>
      <c r="B27" s="31" t="s">
        <v>339</v>
      </c>
      <c r="C27" s="31" t="s">
        <v>292</v>
      </c>
      <c r="D27" s="14">
        <v>4133</v>
      </c>
      <c r="E27" s="15">
        <v>95.63</v>
      </c>
      <c r="F27" s="16">
        <v>8.0999999999999996E-3</v>
      </c>
      <c r="G27" s="16"/>
    </row>
    <row r="28" spans="1:7" x14ac:dyDescent="0.25">
      <c r="A28" s="13" t="s">
        <v>943</v>
      </c>
      <c r="B28" s="31" t="s">
        <v>944</v>
      </c>
      <c r="C28" s="31" t="s">
        <v>263</v>
      </c>
      <c r="D28" s="14">
        <v>22053</v>
      </c>
      <c r="E28" s="15">
        <v>92.21</v>
      </c>
      <c r="F28" s="16">
        <v>7.7999999999999996E-3</v>
      </c>
      <c r="G28" s="16"/>
    </row>
    <row r="29" spans="1:7" x14ac:dyDescent="0.25">
      <c r="A29" s="13" t="s">
        <v>342</v>
      </c>
      <c r="B29" s="31" t="s">
        <v>343</v>
      </c>
      <c r="C29" s="31" t="s">
        <v>295</v>
      </c>
      <c r="D29" s="14">
        <v>1854</v>
      </c>
      <c r="E29" s="15">
        <v>90.42</v>
      </c>
      <c r="F29" s="16">
        <v>7.7000000000000002E-3</v>
      </c>
      <c r="G29" s="16"/>
    </row>
    <row r="30" spans="1:7" x14ac:dyDescent="0.25">
      <c r="A30" s="13" t="s">
        <v>290</v>
      </c>
      <c r="B30" s="31" t="s">
        <v>291</v>
      </c>
      <c r="C30" s="31" t="s">
        <v>292</v>
      </c>
      <c r="D30" s="14">
        <v>5043</v>
      </c>
      <c r="E30" s="15">
        <v>88.62</v>
      </c>
      <c r="F30" s="16">
        <v>7.4999999999999997E-3</v>
      </c>
      <c r="G30" s="16"/>
    </row>
    <row r="31" spans="1:7" x14ac:dyDescent="0.25">
      <c r="A31" s="13" t="s">
        <v>362</v>
      </c>
      <c r="B31" s="31" t="s">
        <v>363</v>
      </c>
      <c r="C31" s="31" t="s">
        <v>355</v>
      </c>
      <c r="D31" s="14">
        <v>4226</v>
      </c>
      <c r="E31" s="15">
        <v>86.85</v>
      </c>
      <c r="F31" s="16">
        <v>7.4000000000000003E-3</v>
      </c>
      <c r="G31" s="16"/>
    </row>
    <row r="32" spans="1:7" x14ac:dyDescent="0.25">
      <c r="A32" s="13" t="s">
        <v>981</v>
      </c>
      <c r="B32" s="31" t="s">
        <v>982</v>
      </c>
      <c r="C32" s="31" t="s">
        <v>260</v>
      </c>
      <c r="D32" s="14">
        <v>11210</v>
      </c>
      <c r="E32" s="15">
        <v>84.35</v>
      </c>
      <c r="F32" s="16">
        <v>7.1000000000000004E-3</v>
      </c>
      <c r="G32" s="16"/>
    </row>
    <row r="33" spans="1:7" x14ac:dyDescent="0.25">
      <c r="A33" s="13" t="s">
        <v>276</v>
      </c>
      <c r="B33" s="31" t="s">
        <v>277</v>
      </c>
      <c r="C33" s="31" t="s">
        <v>278</v>
      </c>
      <c r="D33" s="14">
        <v>22580</v>
      </c>
      <c r="E33" s="15">
        <v>83.69</v>
      </c>
      <c r="F33" s="16">
        <v>7.1000000000000004E-3</v>
      </c>
      <c r="G33" s="16"/>
    </row>
    <row r="34" spans="1:7" x14ac:dyDescent="0.25">
      <c r="A34" s="13" t="s">
        <v>347</v>
      </c>
      <c r="B34" s="31" t="s">
        <v>348</v>
      </c>
      <c r="C34" s="31" t="s">
        <v>349</v>
      </c>
      <c r="D34" s="14">
        <v>5803</v>
      </c>
      <c r="E34" s="15">
        <v>82.86</v>
      </c>
      <c r="F34" s="16">
        <v>7.0000000000000001E-3</v>
      </c>
      <c r="G34" s="16"/>
    </row>
    <row r="35" spans="1:7" x14ac:dyDescent="0.25">
      <c r="A35" s="13" t="s">
        <v>1194</v>
      </c>
      <c r="B35" s="31" t="s">
        <v>1195</v>
      </c>
      <c r="C35" s="31" t="s">
        <v>366</v>
      </c>
      <c r="D35" s="14">
        <v>206602</v>
      </c>
      <c r="E35" s="15">
        <v>81.73</v>
      </c>
      <c r="F35" s="16">
        <v>6.8999999999999999E-3</v>
      </c>
      <c r="G35" s="16"/>
    </row>
    <row r="36" spans="1:7" x14ac:dyDescent="0.25">
      <c r="A36" s="13" t="s">
        <v>860</v>
      </c>
      <c r="B36" s="31" t="s">
        <v>861</v>
      </c>
      <c r="C36" s="31" t="s">
        <v>260</v>
      </c>
      <c r="D36" s="14">
        <v>9628</v>
      </c>
      <c r="E36" s="15">
        <v>81.14</v>
      </c>
      <c r="F36" s="16">
        <v>6.8999999999999999E-3</v>
      </c>
      <c r="G36" s="16"/>
    </row>
    <row r="37" spans="1:7" x14ac:dyDescent="0.25">
      <c r="A37" s="13" t="s">
        <v>869</v>
      </c>
      <c r="B37" s="31" t="s">
        <v>870</v>
      </c>
      <c r="C37" s="31" t="s">
        <v>304</v>
      </c>
      <c r="D37" s="14">
        <v>34307</v>
      </c>
      <c r="E37" s="15">
        <v>78.56</v>
      </c>
      <c r="F37" s="16">
        <v>6.6E-3</v>
      </c>
      <c r="G37" s="16"/>
    </row>
    <row r="38" spans="1:7" x14ac:dyDescent="0.25">
      <c r="A38" s="13" t="s">
        <v>350</v>
      </c>
      <c r="B38" s="31" t="s">
        <v>351</v>
      </c>
      <c r="C38" s="31" t="s">
        <v>352</v>
      </c>
      <c r="D38" s="14">
        <v>1965</v>
      </c>
      <c r="E38" s="15">
        <v>77.650000000000006</v>
      </c>
      <c r="F38" s="16">
        <v>6.6E-3</v>
      </c>
      <c r="G38" s="16"/>
    </row>
    <row r="39" spans="1:7" x14ac:dyDescent="0.25">
      <c r="A39" s="13" t="s">
        <v>367</v>
      </c>
      <c r="B39" s="31" t="s">
        <v>368</v>
      </c>
      <c r="C39" s="31" t="s">
        <v>287</v>
      </c>
      <c r="D39" s="14">
        <v>625</v>
      </c>
      <c r="E39" s="15">
        <v>76.91</v>
      </c>
      <c r="F39" s="16">
        <v>6.4999999999999997E-3</v>
      </c>
      <c r="G39" s="16"/>
    </row>
    <row r="40" spans="1:7" x14ac:dyDescent="0.25">
      <c r="A40" s="13" t="s">
        <v>513</v>
      </c>
      <c r="B40" s="31" t="s">
        <v>514</v>
      </c>
      <c r="C40" s="31" t="s">
        <v>366</v>
      </c>
      <c r="D40" s="14">
        <v>2111</v>
      </c>
      <c r="E40" s="15">
        <v>76.849999999999994</v>
      </c>
      <c r="F40" s="16">
        <v>6.4999999999999997E-3</v>
      </c>
      <c r="G40" s="16"/>
    </row>
    <row r="41" spans="1:7" x14ac:dyDescent="0.25">
      <c r="A41" s="13" t="s">
        <v>877</v>
      </c>
      <c r="B41" s="31" t="s">
        <v>878</v>
      </c>
      <c r="C41" s="31" t="s">
        <v>311</v>
      </c>
      <c r="D41" s="14">
        <v>4539</v>
      </c>
      <c r="E41" s="15">
        <v>76.010000000000005</v>
      </c>
      <c r="F41" s="16">
        <v>6.4000000000000003E-3</v>
      </c>
      <c r="G41" s="16"/>
    </row>
    <row r="42" spans="1:7" x14ac:dyDescent="0.25">
      <c r="A42" s="13" t="s">
        <v>369</v>
      </c>
      <c r="B42" s="31" t="s">
        <v>370</v>
      </c>
      <c r="C42" s="31" t="s">
        <v>371</v>
      </c>
      <c r="D42" s="14">
        <v>39364</v>
      </c>
      <c r="E42" s="15">
        <v>75.52</v>
      </c>
      <c r="F42" s="16">
        <v>6.4000000000000003E-3</v>
      </c>
      <c r="G42" s="16"/>
    </row>
    <row r="43" spans="1:7" x14ac:dyDescent="0.25">
      <c r="A43" s="13" t="s">
        <v>402</v>
      </c>
      <c r="B43" s="31" t="s">
        <v>403</v>
      </c>
      <c r="C43" s="31" t="s">
        <v>404</v>
      </c>
      <c r="D43" s="14">
        <v>48674</v>
      </c>
      <c r="E43" s="15">
        <v>75.02</v>
      </c>
      <c r="F43" s="16">
        <v>6.3E-3</v>
      </c>
      <c r="G43" s="16"/>
    </row>
    <row r="44" spans="1:7" x14ac:dyDescent="0.25">
      <c r="A44" s="13" t="s">
        <v>1196</v>
      </c>
      <c r="B44" s="31" t="s">
        <v>1197</v>
      </c>
      <c r="C44" s="31" t="s">
        <v>326</v>
      </c>
      <c r="D44" s="14">
        <v>4183</v>
      </c>
      <c r="E44" s="15">
        <v>71.55</v>
      </c>
      <c r="F44" s="16">
        <v>6.1000000000000004E-3</v>
      </c>
      <c r="G44" s="16"/>
    </row>
    <row r="45" spans="1:7" x14ac:dyDescent="0.25">
      <c r="A45" s="13" t="s">
        <v>858</v>
      </c>
      <c r="B45" s="31" t="s">
        <v>859</v>
      </c>
      <c r="C45" s="31" t="s">
        <v>346</v>
      </c>
      <c r="D45" s="14">
        <v>8873</v>
      </c>
      <c r="E45" s="15">
        <v>70.540000000000006</v>
      </c>
      <c r="F45" s="16">
        <v>6.0000000000000001E-3</v>
      </c>
      <c r="G45" s="16"/>
    </row>
    <row r="46" spans="1:7" x14ac:dyDescent="0.25">
      <c r="A46" s="13" t="s">
        <v>931</v>
      </c>
      <c r="B46" s="31" t="s">
        <v>932</v>
      </c>
      <c r="C46" s="31" t="s">
        <v>349</v>
      </c>
      <c r="D46" s="14">
        <v>7165</v>
      </c>
      <c r="E46" s="15">
        <v>68.709999999999994</v>
      </c>
      <c r="F46" s="16">
        <v>5.7999999999999996E-3</v>
      </c>
      <c r="G46" s="16"/>
    </row>
    <row r="47" spans="1:7" x14ac:dyDescent="0.25">
      <c r="A47" s="13" t="s">
        <v>282</v>
      </c>
      <c r="B47" s="31" t="s">
        <v>283</v>
      </c>
      <c r="C47" s="31" t="s">
        <v>284</v>
      </c>
      <c r="D47" s="14">
        <v>17059</v>
      </c>
      <c r="E47" s="15">
        <v>68.349999999999994</v>
      </c>
      <c r="F47" s="16">
        <v>5.7999999999999996E-3</v>
      </c>
      <c r="G47" s="16"/>
    </row>
    <row r="48" spans="1:7" x14ac:dyDescent="0.25">
      <c r="A48" s="13" t="s">
        <v>471</v>
      </c>
      <c r="B48" s="31" t="s">
        <v>472</v>
      </c>
      <c r="C48" s="31" t="s">
        <v>352</v>
      </c>
      <c r="D48" s="14">
        <v>703</v>
      </c>
      <c r="E48" s="15">
        <v>68</v>
      </c>
      <c r="F48" s="16">
        <v>5.7999999999999996E-3</v>
      </c>
      <c r="G48" s="16"/>
    </row>
    <row r="49" spans="1:7" x14ac:dyDescent="0.25">
      <c r="A49" s="13" t="s">
        <v>319</v>
      </c>
      <c r="B49" s="31" t="s">
        <v>320</v>
      </c>
      <c r="C49" s="31" t="s">
        <v>295</v>
      </c>
      <c r="D49" s="14">
        <v>5027</v>
      </c>
      <c r="E49" s="15">
        <v>67.44</v>
      </c>
      <c r="F49" s="16">
        <v>5.7000000000000002E-3</v>
      </c>
      <c r="G49" s="16"/>
    </row>
    <row r="50" spans="1:7" x14ac:dyDescent="0.25">
      <c r="A50" s="13" t="s">
        <v>929</v>
      </c>
      <c r="B50" s="31" t="s">
        <v>930</v>
      </c>
      <c r="C50" s="31" t="s">
        <v>326</v>
      </c>
      <c r="D50" s="14">
        <v>4515</v>
      </c>
      <c r="E50" s="15">
        <v>67.31</v>
      </c>
      <c r="F50" s="16">
        <v>5.7000000000000002E-3</v>
      </c>
      <c r="G50" s="16"/>
    </row>
    <row r="51" spans="1:7" x14ac:dyDescent="0.25">
      <c r="A51" s="13" t="s">
        <v>1198</v>
      </c>
      <c r="B51" s="31" t="s">
        <v>1199</v>
      </c>
      <c r="C51" s="31" t="s">
        <v>292</v>
      </c>
      <c r="D51" s="14">
        <v>6745</v>
      </c>
      <c r="E51" s="15">
        <v>66.959999999999994</v>
      </c>
      <c r="F51" s="16">
        <v>5.7000000000000002E-3</v>
      </c>
      <c r="G51" s="16"/>
    </row>
    <row r="52" spans="1:7" x14ac:dyDescent="0.25">
      <c r="A52" s="13" t="s">
        <v>492</v>
      </c>
      <c r="B52" s="31" t="s">
        <v>493</v>
      </c>
      <c r="C52" s="31" t="s">
        <v>260</v>
      </c>
      <c r="D52" s="14">
        <v>112771</v>
      </c>
      <c r="E52" s="15">
        <v>66.37</v>
      </c>
      <c r="F52" s="16">
        <v>5.5999999999999999E-3</v>
      </c>
      <c r="G52" s="16"/>
    </row>
    <row r="53" spans="1:7" x14ac:dyDescent="0.25">
      <c r="A53" s="13" t="s">
        <v>488</v>
      </c>
      <c r="B53" s="31" t="s">
        <v>489</v>
      </c>
      <c r="C53" s="31" t="s">
        <v>389</v>
      </c>
      <c r="D53" s="14">
        <v>9016</v>
      </c>
      <c r="E53" s="15">
        <v>66.349999999999994</v>
      </c>
      <c r="F53" s="16">
        <v>5.5999999999999999E-3</v>
      </c>
      <c r="G53" s="16"/>
    </row>
    <row r="54" spans="1:7" x14ac:dyDescent="0.25">
      <c r="A54" s="13" t="s">
        <v>897</v>
      </c>
      <c r="B54" s="31" t="s">
        <v>898</v>
      </c>
      <c r="C54" s="31" t="s">
        <v>278</v>
      </c>
      <c r="D54" s="14">
        <v>21572</v>
      </c>
      <c r="E54" s="15">
        <v>63.87</v>
      </c>
      <c r="F54" s="16">
        <v>5.4000000000000003E-3</v>
      </c>
      <c r="G54" s="16"/>
    </row>
    <row r="55" spans="1:7" x14ac:dyDescent="0.25">
      <c r="A55" s="13" t="s">
        <v>385</v>
      </c>
      <c r="B55" s="31" t="s">
        <v>386</v>
      </c>
      <c r="C55" s="31" t="s">
        <v>295</v>
      </c>
      <c r="D55" s="14">
        <v>5723</v>
      </c>
      <c r="E55" s="15">
        <v>63.79</v>
      </c>
      <c r="F55" s="16">
        <v>5.4000000000000003E-3</v>
      </c>
      <c r="G55" s="16"/>
    </row>
    <row r="56" spans="1:7" x14ac:dyDescent="0.25">
      <c r="A56" s="13" t="s">
        <v>1200</v>
      </c>
      <c r="B56" s="31" t="s">
        <v>1201</v>
      </c>
      <c r="C56" s="31" t="s">
        <v>304</v>
      </c>
      <c r="D56" s="14">
        <v>6480</v>
      </c>
      <c r="E56" s="15">
        <v>62.71</v>
      </c>
      <c r="F56" s="16">
        <v>5.3E-3</v>
      </c>
      <c r="G56" s="16"/>
    </row>
    <row r="57" spans="1:7" x14ac:dyDescent="0.25">
      <c r="A57" s="13" t="s">
        <v>1202</v>
      </c>
      <c r="B57" s="31" t="s">
        <v>1203</v>
      </c>
      <c r="C57" s="31" t="s">
        <v>292</v>
      </c>
      <c r="D57" s="14">
        <v>4764</v>
      </c>
      <c r="E57" s="15">
        <v>62.14</v>
      </c>
      <c r="F57" s="16">
        <v>5.3E-3</v>
      </c>
      <c r="G57" s="16"/>
    </row>
    <row r="58" spans="1:7" x14ac:dyDescent="0.25">
      <c r="A58" s="13" t="s">
        <v>947</v>
      </c>
      <c r="B58" s="31" t="s">
        <v>948</v>
      </c>
      <c r="C58" s="31" t="s">
        <v>378</v>
      </c>
      <c r="D58" s="14">
        <v>899</v>
      </c>
      <c r="E58" s="15">
        <v>61.52</v>
      </c>
      <c r="F58" s="16">
        <v>5.1999999999999998E-3</v>
      </c>
      <c r="G58" s="16"/>
    </row>
    <row r="59" spans="1:7" x14ac:dyDescent="0.25">
      <c r="A59" s="13" t="s">
        <v>364</v>
      </c>
      <c r="B59" s="31" t="s">
        <v>365</v>
      </c>
      <c r="C59" s="31" t="s">
        <v>366</v>
      </c>
      <c r="D59" s="14">
        <v>24926</v>
      </c>
      <c r="E59" s="15">
        <v>61.19</v>
      </c>
      <c r="F59" s="16">
        <v>5.1999999999999998E-3</v>
      </c>
      <c r="G59" s="16"/>
    </row>
    <row r="60" spans="1:7" x14ac:dyDescent="0.25">
      <c r="A60" s="13" t="s">
        <v>422</v>
      </c>
      <c r="B60" s="31" t="s">
        <v>423</v>
      </c>
      <c r="C60" s="31" t="s">
        <v>424</v>
      </c>
      <c r="D60" s="14">
        <v>6894</v>
      </c>
      <c r="E60" s="15">
        <v>60.97</v>
      </c>
      <c r="F60" s="16">
        <v>5.1999999999999998E-3</v>
      </c>
      <c r="G60" s="16"/>
    </row>
    <row r="61" spans="1:7" x14ac:dyDescent="0.25">
      <c r="A61" s="13" t="s">
        <v>456</v>
      </c>
      <c r="B61" s="31" t="s">
        <v>457</v>
      </c>
      <c r="C61" s="31" t="s">
        <v>304</v>
      </c>
      <c r="D61" s="14">
        <v>23378</v>
      </c>
      <c r="E61" s="15">
        <v>60.79</v>
      </c>
      <c r="F61" s="16">
        <v>5.1000000000000004E-3</v>
      </c>
      <c r="G61" s="16"/>
    </row>
    <row r="62" spans="1:7" x14ac:dyDescent="0.25">
      <c r="A62" s="13" t="s">
        <v>314</v>
      </c>
      <c r="B62" s="31" t="s">
        <v>315</v>
      </c>
      <c r="C62" s="31" t="s">
        <v>316</v>
      </c>
      <c r="D62" s="14">
        <v>564</v>
      </c>
      <c r="E62" s="15">
        <v>60.6</v>
      </c>
      <c r="F62" s="16">
        <v>5.1000000000000004E-3</v>
      </c>
      <c r="G62" s="16"/>
    </row>
    <row r="63" spans="1:7" x14ac:dyDescent="0.25">
      <c r="A63" s="13" t="s">
        <v>435</v>
      </c>
      <c r="B63" s="31" t="s">
        <v>436</v>
      </c>
      <c r="C63" s="31" t="s">
        <v>437</v>
      </c>
      <c r="D63" s="14">
        <v>2472</v>
      </c>
      <c r="E63" s="15">
        <v>60.27</v>
      </c>
      <c r="F63" s="16">
        <v>5.1000000000000004E-3</v>
      </c>
      <c r="G63" s="16"/>
    </row>
    <row r="64" spans="1:7" x14ac:dyDescent="0.25">
      <c r="A64" s="13" t="s">
        <v>431</v>
      </c>
      <c r="B64" s="31" t="s">
        <v>432</v>
      </c>
      <c r="C64" s="31" t="s">
        <v>378</v>
      </c>
      <c r="D64" s="14">
        <v>3099</v>
      </c>
      <c r="E64" s="15">
        <v>60.03</v>
      </c>
      <c r="F64" s="16">
        <v>5.1000000000000004E-3</v>
      </c>
      <c r="G64" s="16"/>
    </row>
    <row r="65" spans="1:7" x14ac:dyDescent="0.25">
      <c r="A65" s="13" t="s">
        <v>517</v>
      </c>
      <c r="B65" s="31" t="s">
        <v>518</v>
      </c>
      <c r="C65" s="31" t="s">
        <v>424</v>
      </c>
      <c r="D65" s="14">
        <v>15281</v>
      </c>
      <c r="E65" s="15">
        <v>59</v>
      </c>
      <c r="F65" s="16">
        <v>5.0000000000000001E-3</v>
      </c>
      <c r="G65" s="16"/>
    </row>
    <row r="66" spans="1:7" x14ac:dyDescent="0.25">
      <c r="A66" s="13" t="s">
        <v>300</v>
      </c>
      <c r="B66" s="31" t="s">
        <v>301</v>
      </c>
      <c r="C66" s="31" t="s">
        <v>281</v>
      </c>
      <c r="D66" s="14">
        <v>6668</v>
      </c>
      <c r="E66" s="15">
        <v>58.15</v>
      </c>
      <c r="F66" s="16">
        <v>4.8999999999999998E-3</v>
      </c>
      <c r="G66" s="16"/>
    </row>
    <row r="67" spans="1:7" x14ac:dyDescent="0.25">
      <c r="A67" s="13" t="s">
        <v>440</v>
      </c>
      <c r="B67" s="31" t="s">
        <v>441</v>
      </c>
      <c r="C67" s="31" t="s">
        <v>257</v>
      </c>
      <c r="D67" s="14">
        <v>16362</v>
      </c>
      <c r="E67" s="15">
        <v>54.88</v>
      </c>
      <c r="F67" s="16">
        <v>4.5999999999999999E-3</v>
      </c>
      <c r="G67" s="16"/>
    </row>
    <row r="68" spans="1:7" x14ac:dyDescent="0.25">
      <c r="A68" s="13" t="s">
        <v>933</v>
      </c>
      <c r="B68" s="31" t="s">
        <v>934</v>
      </c>
      <c r="C68" s="31" t="s">
        <v>304</v>
      </c>
      <c r="D68" s="14">
        <v>23277</v>
      </c>
      <c r="E68" s="15">
        <v>54.7</v>
      </c>
      <c r="F68" s="16">
        <v>4.5999999999999999E-3</v>
      </c>
      <c r="G68" s="16"/>
    </row>
    <row r="69" spans="1:7" x14ac:dyDescent="0.25">
      <c r="A69" s="13" t="s">
        <v>941</v>
      </c>
      <c r="B69" s="31" t="s">
        <v>942</v>
      </c>
      <c r="C69" s="31" t="s">
        <v>292</v>
      </c>
      <c r="D69" s="14">
        <v>2565</v>
      </c>
      <c r="E69" s="15">
        <v>54.68</v>
      </c>
      <c r="F69" s="16">
        <v>4.5999999999999999E-3</v>
      </c>
      <c r="G69" s="16"/>
    </row>
    <row r="70" spans="1:7" x14ac:dyDescent="0.25">
      <c r="A70" s="13" t="s">
        <v>939</v>
      </c>
      <c r="B70" s="31" t="s">
        <v>940</v>
      </c>
      <c r="C70" s="31" t="s">
        <v>395</v>
      </c>
      <c r="D70" s="14">
        <v>9541</v>
      </c>
      <c r="E70" s="15">
        <v>54.19</v>
      </c>
      <c r="F70" s="16">
        <v>4.5999999999999999E-3</v>
      </c>
      <c r="G70" s="16"/>
    </row>
    <row r="71" spans="1:7" x14ac:dyDescent="0.25">
      <c r="A71" s="13" t="s">
        <v>1204</v>
      </c>
      <c r="B71" s="31" t="s">
        <v>1205</v>
      </c>
      <c r="C71" s="31" t="s">
        <v>1206</v>
      </c>
      <c r="D71" s="14">
        <v>8092</v>
      </c>
      <c r="E71" s="15">
        <v>52.99</v>
      </c>
      <c r="F71" s="16">
        <v>4.4999999999999997E-3</v>
      </c>
      <c r="G71" s="16"/>
    </row>
    <row r="72" spans="1:7" x14ac:dyDescent="0.25">
      <c r="A72" s="13" t="s">
        <v>1207</v>
      </c>
      <c r="B72" s="31" t="s">
        <v>1208</v>
      </c>
      <c r="C72" s="31" t="s">
        <v>292</v>
      </c>
      <c r="D72" s="14">
        <v>997</v>
      </c>
      <c r="E72" s="15">
        <v>52.83</v>
      </c>
      <c r="F72" s="16">
        <v>4.4999999999999997E-3</v>
      </c>
      <c r="G72" s="16"/>
    </row>
    <row r="73" spans="1:7" x14ac:dyDescent="0.25">
      <c r="A73" s="13" t="s">
        <v>881</v>
      </c>
      <c r="B73" s="31" t="s">
        <v>882</v>
      </c>
      <c r="C73" s="31" t="s">
        <v>421</v>
      </c>
      <c r="D73" s="14">
        <v>18507</v>
      </c>
      <c r="E73" s="15">
        <v>52.68</v>
      </c>
      <c r="F73" s="16">
        <v>4.4999999999999997E-3</v>
      </c>
      <c r="G73" s="16"/>
    </row>
    <row r="74" spans="1:7" x14ac:dyDescent="0.25">
      <c r="A74" s="13" t="s">
        <v>945</v>
      </c>
      <c r="B74" s="31" t="s">
        <v>946</v>
      </c>
      <c r="C74" s="31" t="s">
        <v>366</v>
      </c>
      <c r="D74" s="14">
        <v>216</v>
      </c>
      <c r="E74" s="15">
        <v>52.35</v>
      </c>
      <c r="F74" s="16">
        <v>4.4000000000000003E-3</v>
      </c>
      <c r="G74" s="16"/>
    </row>
    <row r="75" spans="1:7" x14ac:dyDescent="0.25">
      <c r="A75" s="13" t="s">
        <v>1209</v>
      </c>
      <c r="B75" s="31" t="s">
        <v>1210</v>
      </c>
      <c r="C75" s="31" t="s">
        <v>352</v>
      </c>
      <c r="D75" s="14">
        <v>4377</v>
      </c>
      <c r="E75" s="15">
        <v>52.11</v>
      </c>
      <c r="F75" s="16">
        <v>4.4000000000000003E-3</v>
      </c>
      <c r="G75" s="16"/>
    </row>
    <row r="76" spans="1:7" x14ac:dyDescent="0.25">
      <c r="A76" s="13" t="s">
        <v>987</v>
      </c>
      <c r="B76" s="31" t="s">
        <v>988</v>
      </c>
      <c r="C76" s="31" t="s">
        <v>260</v>
      </c>
      <c r="D76" s="14">
        <v>298926</v>
      </c>
      <c r="E76" s="15">
        <v>51.56</v>
      </c>
      <c r="F76" s="16">
        <v>4.4000000000000003E-3</v>
      </c>
      <c r="G76" s="16"/>
    </row>
    <row r="77" spans="1:7" x14ac:dyDescent="0.25">
      <c r="A77" s="13" t="s">
        <v>937</v>
      </c>
      <c r="B77" s="31" t="s">
        <v>938</v>
      </c>
      <c r="C77" s="31" t="s">
        <v>905</v>
      </c>
      <c r="D77" s="14">
        <v>60747</v>
      </c>
      <c r="E77" s="15">
        <v>51.48</v>
      </c>
      <c r="F77" s="16">
        <v>4.4000000000000003E-3</v>
      </c>
      <c r="G77" s="16"/>
    </row>
    <row r="78" spans="1:7" x14ac:dyDescent="0.25">
      <c r="A78" s="13" t="s">
        <v>1211</v>
      </c>
      <c r="B78" s="31" t="s">
        <v>1212</v>
      </c>
      <c r="C78" s="31" t="s">
        <v>366</v>
      </c>
      <c r="D78" s="14">
        <v>1652</v>
      </c>
      <c r="E78" s="15">
        <v>51.37</v>
      </c>
      <c r="F78" s="16">
        <v>4.3E-3</v>
      </c>
      <c r="G78" s="16"/>
    </row>
    <row r="79" spans="1:7" x14ac:dyDescent="0.25">
      <c r="A79" s="13" t="s">
        <v>959</v>
      </c>
      <c r="B79" s="31" t="s">
        <v>960</v>
      </c>
      <c r="C79" s="31" t="s">
        <v>281</v>
      </c>
      <c r="D79" s="14">
        <v>1171</v>
      </c>
      <c r="E79" s="15">
        <v>51.24</v>
      </c>
      <c r="F79" s="16">
        <v>4.3E-3</v>
      </c>
      <c r="G79" s="16"/>
    </row>
    <row r="80" spans="1:7" x14ac:dyDescent="0.25">
      <c r="A80" s="13" t="s">
        <v>405</v>
      </c>
      <c r="B80" s="31" t="s">
        <v>406</v>
      </c>
      <c r="C80" s="31" t="s">
        <v>260</v>
      </c>
      <c r="D80" s="14">
        <v>6011</v>
      </c>
      <c r="E80" s="15">
        <v>50.84</v>
      </c>
      <c r="F80" s="16">
        <v>4.3E-3</v>
      </c>
      <c r="G80" s="16"/>
    </row>
    <row r="81" spans="1:7" x14ac:dyDescent="0.25">
      <c r="A81" s="13" t="s">
        <v>407</v>
      </c>
      <c r="B81" s="31" t="s">
        <v>408</v>
      </c>
      <c r="C81" s="31" t="s">
        <v>371</v>
      </c>
      <c r="D81" s="14">
        <v>4465</v>
      </c>
      <c r="E81" s="15">
        <v>50.12</v>
      </c>
      <c r="F81" s="16">
        <v>4.1999999999999997E-3</v>
      </c>
      <c r="G81" s="16"/>
    </row>
    <row r="82" spans="1:7" x14ac:dyDescent="0.25">
      <c r="A82" s="13" t="s">
        <v>1213</v>
      </c>
      <c r="B82" s="31" t="s">
        <v>1214</v>
      </c>
      <c r="C82" s="31" t="s">
        <v>352</v>
      </c>
      <c r="D82" s="14">
        <v>3896</v>
      </c>
      <c r="E82" s="15">
        <v>49.59</v>
      </c>
      <c r="F82" s="16">
        <v>4.1999999999999997E-3</v>
      </c>
      <c r="G82" s="16"/>
    </row>
    <row r="83" spans="1:7" x14ac:dyDescent="0.25">
      <c r="A83" s="13" t="s">
        <v>390</v>
      </c>
      <c r="B83" s="31" t="s">
        <v>391</v>
      </c>
      <c r="C83" s="31" t="s">
        <v>392</v>
      </c>
      <c r="D83" s="14">
        <v>10814</v>
      </c>
      <c r="E83" s="15">
        <v>48.71</v>
      </c>
      <c r="F83" s="16">
        <v>4.1000000000000003E-3</v>
      </c>
      <c r="G83" s="16"/>
    </row>
    <row r="84" spans="1:7" x14ac:dyDescent="0.25">
      <c r="A84" s="13" t="s">
        <v>458</v>
      </c>
      <c r="B84" s="31" t="s">
        <v>459</v>
      </c>
      <c r="C84" s="31" t="s">
        <v>451</v>
      </c>
      <c r="D84" s="14">
        <v>3176</v>
      </c>
      <c r="E84" s="15">
        <v>47.84</v>
      </c>
      <c r="F84" s="16">
        <v>4.0000000000000001E-3</v>
      </c>
      <c r="G84" s="16"/>
    </row>
    <row r="85" spans="1:7" x14ac:dyDescent="0.25">
      <c r="A85" s="13" t="s">
        <v>509</v>
      </c>
      <c r="B85" s="31" t="s">
        <v>510</v>
      </c>
      <c r="C85" s="31" t="s">
        <v>352</v>
      </c>
      <c r="D85" s="14">
        <v>2153</v>
      </c>
      <c r="E85" s="15">
        <v>46.62</v>
      </c>
      <c r="F85" s="16">
        <v>3.8999999999999998E-3</v>
      </c>
      <c r="G85" s="16"/>
    </row>
    <row r="86" spans="1:7" x14ac:dyDescent="0.25">
      <c r="A86" s="13" t="s">
        <v>899</v>
      </c>
      <c r="B86" s="31" t="s">
        <v>900</v>
      </c>
      <c r="C86" s="31" t="s">
        <v>316</v>
      </c>
      <c r="D86" s="14">
        <v>1813</v>
      </c>
      <c r="E86" s="15">
        <v>46.37</v>
      </c>
      <c r="F86" s="16">
        <v>3.8999999999999998E-3</v>
      </c>
      <c r="G86" s="16"/>
    </row>
    <row r="87" spans="1:7" x14ac:dyDescent="0.25">
      <c r="A87" s="13" t="s">
        <v>901</v>
      </c>
      <c r="B87" s="31" t="s">
        <v>902</v>
      </c>
      <c r="C87" s="31" t="s">
        <v>287</v>
      </c>
      <c r="D87" s="14">
        <v>528</v>
      </c>
      <c r="E87" s="15">
        <v>46.37</v>
      </c>
      <c r="F87" s="16">
        <v>3.8999999999999998E-3</v>
      </c>
      <c r="G87" s="16"/>
    </row>
    <row r="88" spans="1:7" x14ac:dyDescent="0.25">
      <c r="A88" s="13" t="s">
        <v>400</v>
      </c>
      <c r="B88" s="31" t="s">
        <v>401</v>
      </c>
      <c r="C88" s="31" t="s">
        <v>295</v>
      </c>
      <c r="D88" s="14">
        <v>2256</v>
      </c>
      <c r="E88" s="15">
        <v>46.32</v>
      </c>
      <c r="F88" s="16">
        <v>3.8999999999999998E-3</v>
      </c>
      <c r="G88" s="16"/>
    </row>
    <row r="89" spans="1:7" x14ac:dyDescent="0.25">
      <c r="A89" s="13" t="s">
        <v>903</v>
      </c>
      <c r="B89" s="31" t="s">
        <v>904</v>
      </c>
      <c r="C89" s="31" t="s">
        <v>905</v>
      </c>
      <c r="D89" s="14">
        <v>3513</v>
      </c>
      <c r="E89" s="15">
        <v>46.11</v>
      </c>
      <c r="F89" s="16">
        <v>3.8999999999999998E-3</v>
      </c>
      <c r="G89" s="16"/>
    </row>
    <row r="90" spans="1:7" x14ac:dyDescent="0.25">
      <c r="A90" s="13" t="s">
        <v>1215</v>
      </c>
      <c r="B90" s="31" t="s">
        <v>1216</v>
      </c>
      <c r="C90" s="31" t="s">
        <v>311</v>
      </c>
      <c r="D90" s="14">
        <v>1818</v>
      </c>
      <c r="E90" s="15">
        <v>45.76</v>
      </c>
      <c r="F90" s="16">
        <v>3.8999999999999998E-3</v>
      </c>
      <c r="G90" s="16"/>
    </row>
    <row r="91" spans="1:7" x14ac:dyDescent="0.25">
      <c r="A91" s="13" t="s">
        <v>1217</v>
      </c>
      <c r="B91" s="31" t="s">
        <v>1218</v>
      </c>
      <c r="C91" s="31" t="s">
        <v>573</v>
      </c>
      <c r="D91" s="14">
        <v>58888</v>
      </c>
      <c r="E91" s="15">
        <v>44.91</v>
      </c>
      <c r="F91" s="16">
        <v>3.8E-3</v>
      </c>
      <c r="G91" s="16"/>
    </row>
    <row r="92" spans="1:7" x14ac:dyDescent="0.25">
      <c r="A92" s="13" t="s">
        <v>906</v>
      </c>
      <c r="B92" s="31" t="s">
        <v>907</v>
      </c>
      <c r="C92" s="31" t="s">
        <v>281</v>
      </c>
      <c r="D92" s="14">
        <v>2749</v>
      </c>
      <c r="E92" s="15">
        <v>44.86</v>
      </c>
      <c r="F92" s="16">
        <v>3.8E-3</v>
      </c>
      <c r="G92" s="16"/>
    </row>
    <row r="93" spans="1:7" x14ac:dyDescent="0.25">
      <c r="A93" s="13" t="s">
        <v>419</v>
      </c>
      <c r="B93" s="31" t="s">
        <v>420</v>
      </c>
      <c r="C93" s="31" t="s">
        <v>421</v>
      </c>
      <c r="D93" s="14">
        <v>9289</v>
      </c>
      <c r="E93" s="15">
        <v>44.16</v>
      </c>
      <c r="F93" s="16">
        <v>3.7000000000000002E-3</v>
      </c>
      <c r="G93" s="16"/>
    </row>
    <row r="94" spans="1:7" x14ac:dyDescent="0.25">
      <c r="A94" s="13" t="s">
        <v>957</v>
      </c>
      <c r="B94" s="31" t="s">
        <v>958</v>
      </c>
      <c r="C94" s="31" t="s">
        <v>292</v>
      </c>
      <c r="D94" s="14">
        <v>12149</v>
      </c>
      <c r="E94" s="15">
        <v>43.85</v>
      </c>
      <c r="F94" s="16">
        <v>3.7000000000000002E-3</v>
      </c>
      <c r="G94" s="16"/>
    </row>
    <row r="95" spans="1:7" x14ac:dyDescent="0.25">
      <c r="A95" s="13" t="s">
        <v>949</v>
      </c>
      <c r="B95" s="31" t="s">
        <v>950</v>
      </c>
      <c r="C95" s="31" t="s">
        <v>311</v>
      </c>
      <c r="D95" s="14">
        <v>34</v>
      </c>
      <c r="E95" s="15">
        <v>43.69</v>
      </c>
      <c r="F95" s="16">
        <v>3.7000000000000002E-3</v>
      </c>
      <c r="G95" s="16"/>
    </row>
    <row r="96" spans="1:7" x14ac:dyDescent="0.25">
      <c r="A96" s="13" t="s">
        <v>445</v>
      </c>
      <c r="B96" s="31" t="s">
        <v>446</v>
      </c>
      <c r="C96" s="31" t="s">
        <v>278</v>
      </c>
      <c r="D96" s="14">
        <v>9265</v>
      </c>
      <c r="E96" s="15">
        <v>43.69</v>
      </c>
      <c r="F96" s="16">
        <v>3.7000000000000002E-3</v>
      </c>
      <c r="G96" s="16"/>
    </row>
    <row r="97" spans="1:7" x14ac:dyDescent="0.25">
      <c r="A97" s="13" t="s">
        <v>505</v>
      </c>
      <c r="B97" s="31" t="s">
        <v>506</v>
      </c>
      <c r="C97" s="31" t="s">
        <v>287</v>
      </c>
      <c r="D97" s="14">
        <v>656</v>
      </c>
      <c r="E97" s="15">
        <v>43.2</v>
      </c>
      <c r="F97" s="16">
        <v>3.7000000000000002E-3</v>
      </c>
      <c r="G97" s="16"/>
    </row>
    <row r="98" spans="1:7" x14ac:dyDescent="0.25">
      <c r="A98" s="13" t="s">
        <v>908</v>
      </c>
      <c r="B98" s="31" t="s">
        <v>909</v>
      </c>
      <c r="C98" s="31" t="s">
        <v>910</v>
      </c>
      <c r="D98" s="14">
        <v>1077</v>
      </c>
      <c r="E98" s="15">
        <v>42.47</v>
      </c>
      <c r="F98" s="16">
        <v>3.5999999999999999E-3</v>
      </c>
      <c r="G98" s="16"/>
    </row>
    <row r="99" spans="1:7" x14ac:dyDescent="0.25">
      <c r="A99" s="13" t="s">
        <v>376</v>
      </c>
      <c r="B99" s="31" t="s">
        <v>377</v>
      </c>
      <c r="C99" s="31" t="s">
        <v>378</v>
      </c>
      <c r="D99" s="14">
        <v>1051</v>
      </c>
      <c r="E99" s="15">
        <v>42.44</v>
      </c>
      <c r="F99" s="16">
        <v>3.5999999999999999E-3</v>
      </c>
      <c r="G99" s="16"/>
    </row>
    <row r="100" spans="1:7" x14ac:dyDescent="0.25">
      <c r="A100" s="13" t="s">
        <v>438</v>
      </c>
      <c r="B100" s="31" t="s">
        <v>439</v>
      </c>
      <c r="C100" s="31" t="s">
        <v>278</v>
      </c>
      <c r="D100" s="14">
        <v>3239</v>
      </c>
      <c r="E100" s="15">
        <v>42.29</v>
      </c>
      <c r="F100" s="16">
        <v>3.5999999999999999E-3</v>
      </c>
      <c r="G100" s="16"/>
    </row>
    <row r="101" spans="1:7" x14ac:dyDescent="0.25">
      <c r="A101" s="13" t="s">
        <v>525</v>
      </c>
      <c r="B101" s="31" t="s">
        <v>526</v>
      </c>
      <c r="C101" s="31" t="s">
        <v>273</v>
      </c>
      <c r="D101" s="14">
        <v>4426</v>
      </c>
      <c r="E101" s="15">
        <v>42.03</v>
      </c>
      <c r="F101" s="16">
        <v>3.5999999999999999E-3</v>
      </c>
      <c r="G101" s="16"/>
    </row>
    <row r="102" spans="1:7" x14ac:dyDescent="0.25">
      <c r="A102" s="13" t="s">
        <v>317</v>
      </c>
      <c r="B102" s="31" t="s">
        <v>318</v>
      </c>
      <c r="C102" s="31" t="s">
        <v>295</v>
      </c>
      <c r="D102" s="14">
        <v>3024</v>
      </c>
      <c r="E102" s="15">
        <v>41.85</v>
      </c>
      <c r="F102" s="16">
        <v>3.5000000000000001E-3</v>
      </c>
      <c r="G102" s="16"/>
    </row>
    <row r="103" spans="1:7" x14ac:dyDescent="0.25">
      <c r="A103" s="13" t="s">
        <v>496</v>
      </c>
      <c r="B103" s="31" t="s">
        <v>497</v>
      </c>
      <c r="C103" s="31" t="s">
        <v>404</v>
      </c>
      <c r="D103" s="14">
        <v>10490</v>
      </c>
      <c r="E103" s="15">
        <v>41.41</v>
      </c>
      <c r="F103" s="16">
        <v>3.5000000000000001E-3</v>
      </c>
      <c r="G103" s="16"/>
    </row>
    <row r="104" spans="1:7" x14ac:dyDescent="0.25">
      <c r="A104" s="13" t="s">
        <v>1101</v>
      </c>
      <c r="B104" s="31" t="s">
        <v>1102</v>
      </c>
      <c r="C104" s="31" t="s">
        <v>578</v>
      </c>
      <c r="D104" s="14">
        <v>10055</v>
      </c>
      <c r="E104" s="15">
        <v>41.27</v>
      </c>
      <c r="F104" s="16">
        <v>3.5000000000000001E-3</v>
      </c>
      <c r="G104" s="16"/>
    </row>
    <row r="105" spans="1:7" x14ac:dyDescent="0.25">
      <c r="A105" s="13" t="s">
        <v>935</v>
      </c>
      <c r="B105" s="31" t="s">
        <v>936</v>
      </c>
      <c r="C105" s="31" t="s">
        <v>281</v>
      </c>
      <c r="D105" s="14">
        <v>14066</v>
      </c>
      <c r="E105" s="15">
        <v>41.11</v>
      </c>
      <c r="F105" s="16">
        <v>3.5000000000000001E-3</v>
      </c>
      <c r="G105" s="16"/>
    </row>
    <row r="106" spans="1:7" x14ac:dyDescent="0.25">
      <c r="A106" s="13" t="s">
        <v>1219</v>
      </c>
      <c r="B106" s="31" t="s">
        <v>1220</v>
      </c>
      <c r="C106" s="31" t="s">
        <v>378</v>
      </c>
      <c r="D106" s="14">
        <v>1096</v>
      </c>
      <c r="E106" s="15">
        <v>41.05</v>
      </c>
      <c r="F106" s="16">
        <v>3.5000000000000001E-3</v>
      </c>
      <c r="G106" s="16"/>
    </row>
    <row r="107" spans="1:7" x14ac:dyDescent="0.25">
      <c r="A107" s="13" t="s">
        <v>951</v>
      </c>
      <c r="B107" s="31" t="s">
        <v>952</v>
      </c>
      <c r="C107" s="31" t="s">
        <v>263</v>
      </c>
      <c r="D107" s="14">
        <v>470323</v>
      </c>
      <c r="E107" s="15">
        <v>40.119999999999997</v>
      </c>
      <c r="F107" s="16">
        <v>3.3999999999999998E-3</v>
      </c>
      <c r="G107" s="16"/>
    </row>
    <row r="108" spans="1:7" x14ac:dyDescent="0.25">
      <c r="A108" s="13" t="s">
        <v>501</v>
      </c>
      <c r="B108" s="31" t="s">
        <v>502</v>
      </c>
      <c r="C108" s="31" t="s">
        <v>323</v>
      </c>
      <c r="D108" s="14">
        <v>3415</v>
      </c>
      <c r="E108" s="15">
        <v>40.119999999999997</v>
      </c>
      <c r="F108" s="16">
        <v>3.3999999999999998E-3</v>
      </c>
      <c r="G108" s="16"/>
    </row>
    <row r="109" spans="1:7" x14ac:dyDescent="0.25">
      <c r="A109" s="13" t="s">
        <v>1221</v>
      </c>
      <c r="B109" s="31" t="s">
        <v>1222</v>
      </c>
      <c r="C109" s="31" t="s">
        <v>578</v>
      </c>
      <c r="D109" s="14">
        <v>2242</v>
      </c>
      <c r="E109" s="15">
        <v>40.1</v>
      </c>
      <c r="F109" s="16">
        <v>3.3999999999999998E-3</v>
      </c>
      <c r="G109" s="16"/>
    </row>
    <row r="110" spans="1:7" x14ac:dyDescent="0.25">
      <c r="A110" s="13" t="s">
        <v>1223</v>
      </c>
      <c r="B110" s="31" t="s">
        <v>1224</v>
      </c>
      <c r="C110" s="31" t="s">
        <v>278</v>
      </c>
      <c r="D110" s="14">
        <v>53894</v>
      </c>
      <c r="E110" s="15">
        <v>39.729999999999997</v>
      </c>
      <c r="F110" s="16">
        <v>3.3999999999999998E-3</v>
      </c>
      <c r="G110" s="16"/>
    </row>
    <row r="111" spans="1:7" x14ac:dyDescent="0.25">
      <c r="A111" s="13" t="s">
        <v>865</v>
      </c>
      <c r="B111" s="31" t="s">
        <v>866</v>
      </c>
      <c r="C111" s="31" t="s">
        <v>371</v>
      </c>
      <c r="D111" s="14">
        <v>5443</v>
      </c>
      <c r="E111" s="15">
        <v>38.700000000000003</v>
      </c>
      <c r="F111" s="16">
        <v>3.3E-3</v>
      </c>
      <c r="G111" s="16"/>
    </row>
    <row r="112" spans="1:7" x14ac:dyDescent="0.25">
      <c r="A112" s="13" t="s">
        <v>490</v>
      </c>
      <c r="B112" s="31" t="s">
        <v>491</v>
      </c>
      <c r="C112" s="31" t="s">
        <v>292</v>
      </c>
      <c r="D112" s="14">
        <v>1928</v>
      </c>
      <c r="E112" s="15">
        <v>38.67</v>
      </c>
      <c r="F112" s="16">
        <v>3.3E-3</v>
      </c>
      <c r="G112" s="16"/>
    </row>
    <row r="113" spans="1:7" x14ac:dyDescent="0.25">
      <c r="A113" s="13" t="s">
        <v>527</v>
      </c>
      <c r="B113" s="31" t="s">
        <v>528</v>
      </c>
      <c r="C113" s="31" t="s">
        <v>395</v>
      </c>
      <c r="D113" s="14">
        <v>2012</v>
      </c>
      <c r="E113" s="15">
        <v>38.43</v>
      </c>
      <c r="F113" s="16">
        <v>3.3E-3</v>
      </c>
      <c r="G113" s="16"/>
    </row>
    <row r="114" spans="1:7" x14ac:dyDescent="0.25">
      <c r="A114" s="13" t="s">
        <v>494</v>
      </c>
      <c r="B114" s="31" t="s">
        <v>495</v>
      </c>
      <c r="C114" s="31" t="s">
        <v>304</v>
      </c>
      <c r="D114" s="14">
        <v>36274</v>
      </c>
      <c r="E114" s="15">
        <v>38.200000000000003</v>
      </c>
      <c r="F114" s="16">
        <v>3.2000000000000002E-3</v>
      </c>
      <c r="G114" s="16"/>
    </row>
    <row r="115" spans="1:7" x14ac:dyDescent="0.25">
      <c r="A115" s="13" t="s">
        <v>324</v>
      </c>
      <c r="B115" s="31" t="s">
        <v>325</v>
      </c>
      <c r="C115" s="31" t="s">
        <v>326</v>
      </c>
      <c r="D115" s="14">
        <v>2139</v>
      </c>
      <c r="E115" s="15">
        <v>38.020000000000003</v>
      </c>
      <c r="F115" s="16">
        <v>3.2000000000000002E-3</v>
      </c>
      <c r="G115" s="16"/>
    </row>
    <row r="116" spans="1:7" x14ac:dyDescent="0.25">
      <c r="A116" s="13" t="s">
        <v>336</v>
      </c>
      <c r="B116" s="31" t="s">
        <v>337</v>
      </c>
      <c r="C116" s="31" t="s">
        <v>292</v>
      </c>
      <c r="D116" s="14">
        <v>2368</v>
      </c>
      <c r="E116" s="15">
        <v>37.92</v>
      </c>
      <c r="F116" s="16">
        <v>3.2000000000000002E-3</v>
      </c>
      <c r="G116" s="16"/>
    </row>
    <row r="117" spans="1:7" x14ac:dyDescent="0.25">
      <c r="A117" s="13" t="s">
        <v>358</v>
      </c>
      <c r="B117" s="31" t="s">
        <v>359</v>
      </c>
      <c r="C117" s="31" t="s">
        <v>287</v>
      </c>
      <c r="D117" s="14">
        <v>1118</v>
      </c>
      <c r="E117" s="15">
        <v>37.61</v>
      </c>
      <c r="F117" s="16">
        <v>3.2000000000000002E-3</v>
      </c>
      <c r="G117" s="16"/>
    </row>
    <row r="118" spans="1:7" x14ac:dyDescent="0.25">
      <c r="A118" s="13" t="s">
        <v>1225</v>
      </c>
      <c r="B118" s="31" t="s">
        <v>1226</v>
      </c>
      <c r="C118" s="31" t="s">
        <v>395</v>
      </c>
      <c r="D118" s="14">
        <v>1380</v>
      </c>
      <c r="E118" s="15">
        <v>37.520000000000003</v>
      </c>
      <c r="F118" s="16">
        <v>3.2000000000000002E-3</v>
      </c>
      <c r="G118" s="16"/>
    </row>
    <row r="119" spans="1:7" x14ac:dyDescent="0.25">
      <c r="A119" s="13" t="s">
        <v>1227</v>
      </c>
      <c r="B119" s="31" t="s">
        <v>1228</v>
      </c>
      <c r="C119" s="31" t="s">
        <v>371</v>
      </c>
      <c r="D119" s="14">
        <v>24598</v>
      </c>
      <c r="E119" s="15">
        <v>37.25</v>
      </c>
      <c r="F119" s="16">
        <v>3.2000000000000002E-3</v>
      </c>
      <c r="G119" s="16"/>
    </row>
    <row r="120" spans="1:7" x14ac:dyDescent="0.25">
      <c r="A120" s="13" t="s">
        <v>460</v>
      </c>
      <c r="B120" s="31" t="s">
        <v>461</v>
      </c>
      <c r="C120" s="31" t="s">
        <v>451</v>
      </c>
      <c r="D120" s="14">
        <v>2531</v>
      </c>
      <c r="E120" s="15">
        <v>37.24</v>
      </c>
      <c r="F120" s="16">
        <v>3.2000000000000002E-3</v>
      </c>
      <c r="G120" s="16"/>
    </row>
    <row r="121" spans="1:7" x14ac:dyDescent="0.25">
      <c r="A121" s="13" t="s">
        <v>442</v>
      </c>
      <c r="B121" s="31" t="s">
        <v>443</v>
      </c>
      <c r="C121" s="31" t="s">
        <v>444</v>
      </c>
      <c r="D121" s="14">
        <v>1389</v>
      </c>
      <c r="E121" s="15">
        <v>36.520000000000003</v>
      </c>
      <c r="F121" s="16">
        <v>3.0999999999999999E-3</v>
      </c>
      <c r="G121" s="16"/>
    </row>
    <row r="122" spans="1:7" x14ac:dyDescent="0.25">
      <c r="A122" s="13" t="s">
        <v>911</v>
      </c>
      <c r="B122" s="31" t="s">
        <v>912</v>
      </c>
      <c r="C122" s="31" t="s">
        <v>292</v>
      </c>
      <c r="D122" s="14">
        <v>2902</v>
      </c>
      <c r="E122" s="15">
        <v>36.42</v>
      </c>
      <c r="F122" s="16">
        <v>3.0999999999999999E-3</v>
      </c>
      <c r="G122" s="16"/>
    </row>
    <row r="123" spans="1:7" x14ac:dyDescent="0.25">
      <c r="A123" s="13" t="s">
        <v>913</v>
      </c>
      <c r="B123" s="31" t="s">
        <v>914</v>
      </c>
      <c r="C123" s="31" t="s">
        <v>346</v>
      </c>
      <c r="D123" s="14">
        <v>490</v>
      </c>
      <c r="E123" s="15">
        <v>36.35</v>
      </c>
      <c r="F123" s="16">
        <v>3.0999999999999999E-3</v>
      </c>
      <c r="G123" s="16"/>
    </row>
    <row r="124" spans="1:7" x14ac:dyDescent="0.25">
      <c r="A124" s="13" t="s">
        <v>953</v>
      </c>
      <c r="B124" s="31" t="s">
        <v>954</v>
      </c>
      <c r="C124" s="31" t="s">
        <v>316</v>
      </c>
      <c r="D124" s="14">
        <v>712</v>
      </c>
      <c r="E124" s="15">
        <v>36.17</v>
      </c>
      <c r="F124" s="16">
        <v>3.0999999999999999E-3</v>
      </c>
      <c r="G124" s="16"/>
    </row>
    <row r="125" spans="1:7" x14ac:dyDescent="0.25">
      <c r="A125" s="13" t="s">
        <v>425</v>
      </c>
      <c r="B125" s="31" t="s">
        <v>426</v>
      </c>
      <c r="C125" s="31" t="s">
        <v>292</v>
      </c>
      <c r="D125" s="14">
        <v>605</v>
      </c>
      <c r="E125" s="15">
        <v>35.979999999999997</v>
      </c>
      <c r="F125" s="16">
        <v>3.0000000000000001E-3</v>
      </c>
      <c r="G125" s="16"/>
    </row>
    <row r="126" spans="1:7" x14ac:dyDescent="0.25">
      <c r="A126" s="13" t="s">
        <v>433</v>
      </c>
      <c r="B126" s="31" t="s">
        <v>434</v>
      </c>
      <c r="C126" s="31" t="s">
        <v>352</v>
      </c>
      <c r="D126" s="14">
        <v>2208</v>
      </c>
      <c r="E126" s="15">
        <v>35.56</v>
      </c>
      <c r="F126" s="16">
        <v>3.0000000000000001E-3</v>
      </c>
      <c r="G126" s="16"/>
    </row>
    <row r="127" spans="1:7" x14ac:dyDescent="0.25">
      <c r="A127" s="13" t="s">
        <v>462</v>
      </c>
      <c r="B127" s="31" t="s">
        <v>463</v>
      </c>
      <c r="C127" s="31" t="s">
        <v>281</v>
      </c>
      <c r="D127" s="14">
        <v>15618</v>
      </c>
      <c r="E127" s="15">
        <v>35</v>
      </c>
      <c r="F127" s="16">
        <v>3.0000000000000001E-3</v>
      </c>
      <c r="G127" s="16"/>
    </row>
    <row r="128" spans="1:7" x14ac:dyDescent="0.25">
      <c r="A128" s="13" t="s">
        <v>334</v>
      </c>
      <c r="B128" s="31" t="s">
        <v>335</v>
      </c>
      <c r="C128" s="31" t="s">
        <v>281</v>
      </c>
      <c r="D128" s="14">
        <v>14518</v>
      </c>
      <c r="E128" s="15">
        <v>34.869999999999997</v>
      </c>
      <c r="F128" s="16">
        <v>3.0000000000000001E-3</v>
      </c>
      <c r="G128" s="16"/>
    </row>
    <row r="129" spans="1:7" x14ac:dyDescent="0.25">
      <c r="A129" s="13" t="s">
        <v>302</v>
      </c>
      <c r="B129" s="31" t="s">
        <v>303</v>
      </c>
      <c r="C129" s="31" t="s">
        <v>304</v>
      </c>
      <c r="D129" s="14">
        <v>1057</v>
      </c>
      <c r="E129" s="15">
        <v>34.840000000000003</v>
      </c>
      <c r="F129" s="16">
        <v>2.8999999999999998E-3</v>
      </c>
      <c r="G129" s="16"/>
    </row>
    <row r="130" spans="1:7" x14ac:dyDescent="0.25">
      <c r="A130" s="13" t="s">
        <v>1068</v>
      </c>
      <c r="B130" s="31" t="s">
        <v>1069</v>
      </c>
      <c r="C130" s="31" t="s">
        <v>1070</v>
      </c>
      <c r="D130" s="14">
        <v>108</v>
      </c>
      <c r="E130" s="15">
        <v>34.32</v>
      </c>
      <c r="F130" s="16">
        <v>2.8999999999999998E-3</v>
      </c>
      <c r="G130" s="16"/>
    </row>
    <row r="131" spans="1:7" x14ac:dyDescent="0.25">
      <c r="A131" s="13" t="s">
        <v>1229</v>
      </c>
      <c r="B131" s="31" t="s">
        <v>1230</v>
      </c>
      <c r="C131" s="31" t="s">
        <v>326</v>
      </c>
      <c r="D131" s="14">
        <v>6709</v>
      </c>
      <c r="E131" s="15">
        <v>34.19</v>
      </c>
      <c r="F131" s="16">
        <v>2.8999999999999998E-3</v>
      </c>
      <c r="G131" s="16"/>
    </row>
    <row r="132" spans="1:7" x14ac:dyDescent="0.25">
      <c r="A132" s="13" t="s">
        <v>344</v>
      </c>
      <c r="B132" s="31" t="s">
        <v>345</v>
      </c>
      <c r="C132" s="31" t="s">
        <v>346</v>
      </c>
      <c r="D132" s="14">
        <v>3544</v>
      </c>
      <c r="E132" s="15">
        <v>34.1</v>
      </c>
      <c r="F132" s="16">
        <v>2.8999999999999998E-3</v>
      </c>
      <c r="G132" s="16"/>
    </row>
    <row r="133" spans="1:7" x14ac:dyDescent="0.25">
      <c r="A133" s="13" t="s">
        <v>1073</v>
      </c>
      <c r="B133" s="31" t="s">
        <v>1074</v>
      </c>
      <c r="C133" s="31" t="s">
        <v>378</v>
      </c>
      <c r="D133" s="14">
        <v>2085</v>
      </c>
      <c r="E133" s="15">
        <v>33.340000000000003</v>
      </c>
      <c r="F133" s="16">
        <v>2.8E-3</v>
      </c>
      <c r="G133" s="16"/>
    </row>
    <row r="134" spans="1:7" x14ac:dyDescent="0.25">
      <c r="A134" s="13" t="s">
        <v>915</v>
      </c>
      <c r="B134" s="31" t="s">
        <v>916</v>
      </c>
      <c r="C134" s="31" t="s">
        <v>292</v>
      </c>
      <c r="D134" s="14">
        <v>2680</v>
      </c>
      <c r="E134" s="15">
        <v>32.81</v>
      </c>
      <c r="F134" s="16">
        <v>2.8E-3</v>
      </c>
      <c r="G134" s="16"/>
    </row>
    <row r="135" spans="1:7" x14ac:dyDescent="0.25">
      <c r="A135" s="13" t="s">
        <v>961</v>
      </c>
      <c r="B135" s="31" t="s">
        <v>962</v>
      </c>
      <c r="C135" s="31" t="s">
        <v>281</v>
      </c>
      <c r="D135" s="14">
        <v>5102</v>
      </c>
      <c r="E135" s="15">
        <v>32.42</v>
      </c>
      <c r="F135" s="16">
        <v>2.7000000000000001E-3</v>
      </c>
      <c r="G135" s="16"/>
    </row>
    <row r="136" spans="1:7" x14ac:dyDescent="0.25">
      <c r="A136" s="13" t="s">
        <v>885</v>
      </c>
      <c r="B136" s="31" t="s">
        <v>886</v>
      </c>
      <c r="C136" s="31" t="s">
        <v>451</v>
      </c>
      <c r="D136" s="14">
        <v>2869</v>
      </c>
      <c r="E136" s="15">
        <v>32.32</v>
      </c>
      <c r="F136" s="16">
        <v>2.7000000000000001E-3</v>
      </c>
      <c r="G136" s="16"/>
    </row>
    <row r="137" spans="1:7" x14ac:dyDescent="0.25">
      <c r="A137" s="13" t="s">
        <v>867</v>
      </c>
      <c r="B137" s="31" t="s">
        <v>868</v>
      </c>
      <c r="C137" s="31" t="s">
        <v>281</v>
      </c>
      <c r="D137" s="14">
        <v>11262</v>
      </c>
      <c r="E137" s="15">
        <v>32.22</v>
      </c>
      <c r="F137" s="16">
        <v>2.7000000000000001E-3</v>
      </c>
      <c r="G137" s="16"/>
    </row>
    <row r="138" spans="1:7" x14ac:dyDescent="0.25">
      <c r="A138" s="13" t="s">
        <v>871</v>
      </c>
      <c r="B138" s="31" t="s">
        <v>872</v>
      </c>
      <c r="C138" s="31" t="s">
        <v>311</v>
      </c>
      <c r="D138" s="14">
        <v>3091</v>
      </c>
      <c r="E138" s="15">
        <v>31.89</v>
      </c>
      <c r="F138" s="16">
        <v>2.7000000000000001E-3</v>
      </c>
      <c r="G138" s="16"/>
    </row>
    <row r="139" spans="1:7" x14ac:dyDescent="0.25">
      <c r="A139" s="13" t="s">
        <v>1231</v>
      </c>
      <c r="B139" s="31" t="s">
        <v>1232</v>
      </c>
      <c r="C139" s="31" t="s">
        <v>583</v>
      </c>
      <c r="D139" s="14">
        <v>12763</v>
      </c>
      <c r="E139" s="15">
        <v>31.71</v>
      </c>
      <c r="F139" s="16">
        <v>2.7000000000000001E-3</v>
      </c>
      <c r="G139" s="16"/>
    </row>
    <row r="140" spans="1:7" x14ac:dyDescent="0.25">
      <c r="A140" s="13" t="s">
        <v>889</v>
      </c>
      <c r="B140" s="31" t="s">
        <v>890</v>
      </c>
      <c r="C140" s="31" t="s">
        <v>284</v>
      </c>
      <c r="D140" s="14">
        <v>905</v>
      </c>
      <c r="E140" s="15">
        <v>31.56</v>
      </c>
      <c r="F140" s="16">
        <v>2.7000000000000001E-3</v>
      </c>
      <c r="G140" s="16"/>
    </row>
    <row r="141" spans="1:7" x14ac:dyDescent="0.25">
      <c r="A141" s="13" t="s">
        <v>387</v>
      </c>
      <c r="B141" s="31" t="s">
        <v>388</v>
      </c>
      <c r="C141" s="31" t="s">
        <v>389</v>
      </c>
      <c r="D141" s="14">
        <v>3107</v>
      </c>
      <c r="E141" s="15">
        <v>31.53</v>
      </c>
      <c r="F141" s="16">
        <v>2.7000000000000001E-3</v>
      </c>
      <c r="G141" s="16"/>
    </row>
    <row r="142" spans="1:7" x14ac:dyDescent="0.25">
      <c r="A142" s="13" t="s">
        <v>511</v>
      </c>
      <c r="B142" s="31" t="s">
        <v>512</v>
      </c>
      <c r="C142" s="31" t="s">
        <v>323</v>
      </c>
      <c r="D142" s="14">
        <v>561</v>
      </c>
      <c r="E142" s="15">
        <v>30.42</v>
      </c>
      <c r="F142" s="16">
        <v>2.5999999999999999E-3</v>
      </c>
      <c r="G142" s="16"/>
    </row>
    <row r="143" spans="1:7" x14ac:dyDescent="0.25">
      <c r="A143" s="13" t="s">
        <v>917</v>
      </c>
      <c r="B143" s="31" t="s">
        <v>918</v>
      </c>
      <c r="C143" s="31" t="s">
        <v>326</v>
      </c>
      <c r="D143" s="14">
        <v>5121</v>
      </c>
      <c r="E143" s="15">
        <v>30.24</v>
      </c>
      <c r="F143" s="16">
        <v>2.5999999999999999E-3</v>
      </c>
      <c r="G143" s="16"/>
    </row>
    <row r="144" spans="1:7" x14ac:dyDescent="0.25">
      <c r="A144" s="13" t="s">
        <v>1089</v>
      </c>
      <c r="B144" s="31" t="s">
        <v>1090</v>
      </c>
      <c r="C144" s="31" t="s">
        <v>278</v>
      </c>
      <c r="D144" s="14">
        <v>7973</v>
      </c>
      <c r="E144" s="15">
        <v>30.2</v>
      </c>
      <c r="F144" s="16">
        <v>2.5999999999999999E-3</v>
      </c>
      <c r="G144" s="16"/>
    </row>
    <row r="145" spans="1:7" x14ac:dyDescent="0.25">
      <c r="A145" s="13" t="s">
        <v>1233</v>
      </c>
      <c r="B145" s="31" t="s">
        <v>1234</v>
      </c>
      <c r="C145" s="31" t="s">
        <v>278</v>
      </c>
      <c r="D145" s="14">
        <v>19699</v>
      </c>
      <c r="E145" s="15">
        <v>29.63</v>
      </c>
      <c r="F145" s="16">
        <v>2.5000000000000001E-3</v>
      </c>
      <c r="G145" s="16"/>
    </row>
    <row r="146" spans="1:7" x14ac:dyDescent="0.25">
      <c r="A146" s="13" t="s">
        <v>919</v>
      </c>
      <c r="B146" s="31" t="s">
        <v>920</v>
      </c>
      <c r="C146" s="31" t="s">
        <v>287</v>
      </c>
      <c r="D146" s="14">
        <v>9973</v>
      </c>
      <c r="E146" s="15">
        <v>29.54</v>
      </c>
      <c r="F146" s="16">
        <v>2.5000000000000001E-3</v>
      </c>
      <c r="G146" s="16"/>
    </row>
    <row r="147" spans="1:7" x14ac:dyDescent="0.25">
      <c r="A147" s="13" t="s">
        <v>1093</v>
      </c>
      <c r="B147" s="31" t="s">
        <v>1094</v>
      </c>
      <c r="C147" s="31" t="s">
        <v>864</v>
      </c>
      <c r="D147" s="14">
        <v>6666</v>
      </c>
      <c r="E147" s="15">
        <v>28.94</v>
      </c>
      <c r="F147" s="16">
        <v>2.3999999999999998E-3</v>
      </c>
      <c r="G147" s="16"/>
    </row>
    <row r="148" spans="1:7" x14ac:dyDescent="0.25">
      <c r="A148" s="13" t="s">
        <v>1123</v>
      </c>
      <c r="B148" s="31" t="s">
        <v>1124</v>
      </c>
      <c r="C148" s="31" t="s">
        <v>311</v>
      </c>
      <c r="D148" s="14">
        <v>1367</v>
      </c>
      <c r="E148" s="15">
        <v>28.47</v>
      </c>
      <c r="F148" s="16">
        <v>2.3999999999999998E-3</v>
      </c>
      <c r="G148" s="16"/>
    </row>
    <row r="149" spans="1:7" x14ac:dyDescent="0.25">
      <c r="A149" s="13" t="s">
        <v>1235</v>
      </c>
      <c r="B149" s="31" t="s">
        <v>1236</v>
      </c>
      <c r="C149" s="31" t="s">
        <v>366</v>
      </c>
      <c r="D149" s="14">
        <v>288</v>
      </c>
      <c r="E149" s="15">
        <v>28.46</v>
      </c>
      <c r="F149" s="16">
        <v>2.3999999999999998E-3</v>
      </c>
      <c r="G149" s="16"/>
    </row>
    <row r="150" spans="1:7" x14ac:dyDescent="0.25">
      <c r="A150" s="13" t="s">
        <v>1237</v>
      </c>
      <c r="B150" s="31" t="s">
        <v>1238</v>
      </c>
      <c r="C150" s="31" t="s">
        <v>451</v>
      </c>
      <c r="D150" s="14">
        <v>2004</v>
      </c>
      <c r="E150" s="15">
        <v>28.44</v>
      </c>
      <c r="F150" s="16">
        <v>2.3999999999999998E-3</v>
      </c>
      <c r="G150" s="16"/>
    </row>
    <row r="151" spans="1:7" x14ac:dyDescent="0.25">
      <c r="A151" s="13" t="s">
        <v>955</v>
      </c>
      <c r="B151" s="31" t="s">
        <v>956</v>
      </c>
      <c r="C151" s="31" t="s">
        <v>260</v>
      </c>
      <c r="D151" s="14">
        <v>20673</v>
      </c>
      <c r="E151" s="15">
        <v>28.32</v>
      </c>
      <c r="F151" s="16">
        <v>2.3999999999999998E-3</v>
      </c>
      <c r="G151" s="16"/>
    </row>
    <row r="152" spans="1:7" x14ac:dyDescent="0.25">
      <c r="A152" s="13" t="s">
        <v>1239</v>
      </c>
      <c r="B152" s="31" t="s">
        <v>1240</v>
      </c>
      <c r="C152" s="31" t="s">
        <v>326</v>
      </c>
      <c r="D152" s="14">
        <v>3834</v>
      </c>
      <c r="E152" s="15">
        <v>27.82</v>
      </c>
      <c r="F152" s="16">
        <v>2.3999999999999998E-3</v>
      </c>
      <c r="G152" s="16"/>
    </row>
    <row r="153" spans="1:7" x14ac:dyDescent="0.25">
      <c r="A153" s="13" t="s">
        <v>1081</v>
      </c>
      <c r="B153" s="31" t="s">
        <v>1082</v>
      </c>
      <c r="C153" s="31" t="s">
        <v>304</v>
      </c>
      <c r="D153" s="14">
        <v>701</v>
      </c>
      <c r="E153" s="15">
        <v>27.74</v>
      </c>
      <c r="F153" s="16">
        <v>2.3E-3</v>
      </c>
      <c r="G153" s="16"/>
    </row>
    <row r="154" spans="1:7" x14ac:dyDescent="0.25">
      <c r="A154" s="13" t="s">
        <v>340</v>
      </c>
      <c r="B154" s="31" t="s">
        <v>341</v>
      </c>
      <c r="C154" s="31" t="s">
        <v>281</v>
      </c>
      <c r="D154" s="14">
        <v>2040</v>
      </c>
      <c r="E154" s="15">
        <v>27.64</v>
      </c>
      <c r="F154" s="16">
        <v>2.3E-3</v>
      </c>
      <c r="G154" s="16"/>
    </row>
    <row r="155" spans="1:7" x14ac:dyDescent="0.25">
      <c r="A155" s="13" t="s">
        <v>1241</v>
      </c>
      <c r="B155" s="31" t="s">
        <v>1242</v>
      </c>
      <c r="C155" s="31" t="s">
        <v>295</v>
      </c>
      <c r="D155" s="14">
        <v>406</v>
      </c>
      <c r="E155" s="15">
        <v>27.33</v>
      </c>
      <c r="F155" s="16">
        <v>2.3E-3</v>
      </c>
      <c r="G155" s="16"/>
    </row>
    <row r="156" spans="1:7" x14ac:dyDescent="0.25">
      <c r="A156" s="13" t="s">
        <v>1243</v>
      </c>
      <c r="B156" s="31" t="s">
        <v>1244</v>
      </c>
      <c r="C156" s="31" t="s">
        <v>573</v>
      </c>
      <c r="D156" s="14">
        <v>2145</v>
      </c>
      <c r="E156" s="15">
        <v>27.28</v>
      </c>
      <c r="F156" s="16">
        <v>2.3E-3</v>
      </c>
      <c r="G156" s="16"/>
    </row>
    <row r="157" spans="1:7" x14ac:dyDescent="0.25">
      <c r="A157" s="13" t="s">
        <v>1245</v>
      </c>
      <c r="B157" s="31" t="s">
        <v>1246</v>
      </c>
      <c r="C157" s="31" t="s">
        <v>389</v>
      </c>
      <c r="D157" s="14">
        <v>5902</v>
      </c>
      <c r="E157" s="15">
        <v>27.13</v>
      </c>
      <c r="F157" s="16">
        <v>2.3E-3</v>
      </c>
      <c r="G157" s="16"/>
    </row>
    <row r="158" spans="1:7" x14ac:dyDescent="0.25">
      <c r="A158" s="13" t="s">
        <v>379</v>
      </c>
      <c r="B158" s="31" t="s">
        <v>380</v>
      </c>
      <c r="C158" s="31" t="s">
        <v>257</v>
      </c>
      <c r="D158" s="14">
        <v>9656</v>
      </c>
      <c r="E158" s="15">
        <v>27.13</v>
      </c>
      <c r="F158" s="16">
        <v>2.3E-3</v>
      </c>
      <c r="G158" s="16"/>
    </row>
    <row r="159" spans="1:7" x14ac:dyDescent="0.25">
      <c r="A159" s="13" t="s">
        <v>507</v>
      </c>
      <c r="B159" s="31" t="s">
        <v>508</v>
      </c>
      <c r="C159" s="31" t="s">
        <v>378</v>
      </c>
      <c r="D159" s="14">
        <v>602</v>
      </c>
      <c r="E159" s="15">
        <v>27.09</v>
      </c>
      <c r="F159" s="16">
        <v>2.3E-3</v>
      </c>
      <c r="G159" s="16"/>
    </row>
    <row r="160" spans="1:7" x14ac:dyDescent="0.25">
      <c r="A160" s="13" t="s">
        <v>1247</v>
      </c>
      <c r="B160" s="31" t="s">
        <v>1248</v>
      </c>
      <c r="C160" s="31" t="s">
        <v>263</v>
      </c>
      <c r="D160" s="14">
        <v>1999</v>
      </c>
      <c r="E160" s="15">
        <v>26.94</v>
      </c>
      <c r="F160" s="16">
        <v>2.3E-3</v>
      </c>
      <c r="G160" s="16"/>
    </row>
    <row r="161" spans="1:7" x14ac:dyDescent="0.25">
      <c r="A161" s="13" t="s">
        <v>1249</v>
      </c>
      <c r="B161" s="31" t="s">
        <v>1250</v>
      </c>
      <c r="C161" s="31" t="s">
        <v>864</v>
      </c>
      <c r="D161" s="14">
        <v>19163</v>
      </c>
      <c r="E161" s="15">
        <v>26.42</v>
      </c>
      <c r="F161" s="16">
        <v>2.2000000000000001E-3</v>
      </c>
      <c r="G161" s="16"/>
    </row>
    <row r="162" spans="1:7" x14ac:dyDescent="0.25">
      <c r="A162" s="13" t="s">
        <v>1251</v>
      </c>
      <c r="B162" s="31" t="s">
        <v>1252</v>
      </c>
      <c r="C162" s="31" t="s">
        <v>311</v>
      </c>
      <c r="D162" s="14">
        <v>686</v>
      </c>
      <c r="E162" s="15">
        <v>26.38</v>
      </c>
      <c r="F162" s="16">
        <v>2.2000000000000001E-3</v>
      </c>
      <c r="G162" s="16"/>
    </row>
    <row r="163" spans="1:7" x14ac:dyDescent="0.25">
      <c r="A163" s="13" t="s">
        <v>1253</v>
      </c>
      <c r="B163" s="31" t="s">
        <v>1254</v>
      </c>
      <c r="C163" s="31" t="s">
        <v>281</v>
      </c>
      <c r="D163" s="14">
        <v>6935</v>
      </c>
      <c r="E163" s="15">
        <v>26.32</v>
      </c>
      <c r="F163" s="16">
        <v>2.2000000000000001E-3</v>
      </c>
      <c r="G163" s="16"/>
    </row>
    <row r="164" spans="1:7" x14ac:dyDescent="0.25">
      <c r="A164" s="13" t="s">
        <v>921</v>
      </c>
      <c r="B164" s="31" t="s">
        <v>922</v>
      </c>
      <c r="C164" s="31" t="s">
        <v>295</v>
      </c>
      <c r="D164" s="14">
        <v>13622</v>
      </c>
      <c r="E164" s="15">
        <v>25.56</v>
      </c>
      <c r="F164" s="16">
        <v>2.2000000000000001E-3</v>
      </c>
      <c r="G164" s="16"/>
    </row>
    <row r="165" spans="1:7" x14ac:dyDescent="0.25">
      <c r="A165" s="13" t="s">
        <v>1255</v>
      </c>
      <c r="B165" s="31" t="s">
        <v>1256</v>
      </c>
      <c r="C165" s="31" t="s">
        <v>281</v>
      </c>
      <c r="D165" s="14">
        <v>5128</v>
      </c>
      <c r="E165" s="15">
        <v>25.4</v>
      </c>
      <c r="F165" s="16">
        <v>2.0999999999999999E-3</v>
      </c>
      <c r="G165" s="16"/>
    </row>
    <row r="166" spans="1:7" x14ac:dyDescent="0.25">
      <c r="A166" s="13" t="s">
        <v>1257</v>
      </c>
      <c r="B166" s="31" t="s">
        <v>1258</v>
      </c>
      <c r="C166" s="31" t="s">
        <v>864</v>
      </c>
      <c r="D166" s="14">
        <v>5134</v>
      </c>
      <c r="E166" s="15">
        <v>25.39</v>
      </c>
      <c r="F166" s="16">
        <v>2.0999999999999999E-3</v>
      </c>
      <c r="G166" s="16"/>
    </row>
    <row r="167" spans="1:7" x14ac:dyDescent="0.25">
      <c r="A167" s="13" t="s">
        <v>1087</v>
      </c>
      <c r="B167" s="31" t="s">
        <v>1088</v>
      </c>
      <c r="C167" s="31" t="s">
        <v>444</v>
      </c>
      <c r="D167" s="14">
        <v>6518</v>
      </c>
      <c r="E167" s="15">
        <v>25.04</v>
      </c>
      <c r="F167" s="16">
        <v>2.0999999999999999E-3</v>
      </c>
      <c r="G167" s="16"/>
    </row>
    <row r="168" spans="1:7" x14ac:dyDescent="0.25">
      <c r="A168" s="13" t="s">
        <v>1259</v>
      </c>
      <c r="B168" s="31" t="s">
        <v>1260</v>
      </c>
      <c r="C168" s="31" t="s">
        <v>910</v>
      </c>
      <c r="D168" s="14">
        <v>5877</v>
      </c>
      <c r="E168" s="15">
        <v>24.99</v>
      </c>
      <c r="F168" s="16">
        <v>2.0999999999999999E-3</v>
      </c>
      <c r="G168" s="16"/>
    </row>
    <row r="169" spans="1:7" x14ac:dyDescent="0.25">
      <c r="A169" s="13" t="s">
        <v>1085</v>
      </c>
      <c r="B169" s="31" t="s">
        <v>1086</v>
      </c>
      <c r="C169" s="31" t="s">
        <v>304</v>
      </c>
      <c r="D169" s="14">
        <v>4991</v>
      </c>
      <c r="E169" s="15">
        <v>24.92</v>
      </c>
      <c r="F169" s="16">
        <v>2.0999999999999999E-3</v>
      </c>
      <c r="G169" s="16"/>
    </row>
    <row r="170" spans="1:7" x14ac:dyDescent="0.25">
      <c r="A170" s="13" t="s">
        <v>279</v>
      </c>
      <c r="B170" s="31" t="s">
        <v>280</v>
      </c>
      <c r="C170" s="31" t="s">
        <v>281</v>
      </c>
      <c r="D170" s="14">
        <v>784</v>
      </c>
      <c r="E170" s="15">
        <v>24.78</v>
      </c>
      <c r="F170" s="16">
        <v>2.0999999999999999E-3</v>
      </c>
      <c r="G170" s="16"/>
    </row>
    <row r="171" spans="1:7" x14ac:dyDescent="0.25">
      <c r="A171" s="13" t="s">
        <v>1261</v>
      </c>
      <c r="B171" s="31" t="s">
        <v>1262</v>
      </c>
      <c r="C171" s="31" t="s">
        <v>352</v>
      </c>
      <c r="D171" s="14">
        <v>6566</v>
      </c>
      <c r="E171" s="15">
        <v>24.68</v>
      </c>
      <c r="F171" s="16">
        <v>2.0999999999999999E-3</v>
      </c>
      <c r="G171" s="16"/>
    </row>
    <row r="172" spans="1:7" x14ac:dyDescent="0.25">
      <c r="A172" s="13" t="s">
        <v>1263</v>
      </c>
      <c r="B172" s="31" t="s">
        <v>1264</v>
      </c>
      <c r="C172" s="31" t="s">
        <v>437</v>
      </c>
      <c r="D172" s="14">
        <v>358</v>
      </c>
      <c r="E172" s="15">
        <v>24.5</v>
      </c>
      <c r="F172" s="16">
        <v>2.0999999999999999E-3</v>
      </c>
      <c r="G172" s="16"/>
    </row>
    <row r="173" spans="1:7" x14ac:dyDescent="0.25">
      <c r="A173" s="13" t="s">
        <v>537</v>
      </c>
      <c r="B173" s="31" t="s">
        <v>538</v>
      </c>
      <c r="C173" s="31" t="s">
        <v>273</v>
      </c>
      <c r="D173" s="14">
        <v>3031</v>
      </c>
      <c r="E173" s="15">
        <v>24.3</v>
      </c>
      <c r="F173" s="16">
        <v>2.0999999999999999E-3</v>
      </c>
      <c r="G173" s="16"/>
    </row>
    <row r="174" spans="1:7" x14ac:dyDescent="0.25">
      <c r="A174" s="13" t="s">
        <v>965</v>
      </c>
      <c r="B174" s="31" t="s">
        <v>966</v>
      </c>
      <c r="C174" s="31" t="s">
        <v>316</v>
      </c>
      <c r="D174" s="14">
        <v>1357</v>
      </c>
      <c r="E174" s="15">
        <v>24.14</v>
      </c>
      <c r="F174" s="16">
        <v>2E-3</v>
      </c>
      <c r="G174" s="16"/>
    </row>
    <row r="175" spans="1:7" x14ac:dyDescent="0.25">
      <c r="A175" s="13" t="s">
        <v>1265</v>
      </c>
      <c r="B175" s="31" t="s">
        <v>1266</v>
      </c>
      <c r="C175" s="31" t="s">
        <v>268</v>
      </c>
      <c r="D175" s="14">
        <v>9666</v>
      </c>
      <c r="E175" s="15">
        <v>24.13</v>
      </c>
      <c r="F175" s="16">
        <v>2E-3</v>
      </c>
      <c r="G175" s="16"/>
    </row>
    <row r="176" spans="1:7" x14ac:dyDescent="0.25">
      <c r="A176" s="13" t="s">
        <v>1267</v>
      </c>
      <c r="B176" s="31" t="s">
        <v>1268</v>
      </c>
      <c r="C176" s="31" t="s">
        <v>583</v>
      </c>
      <c r="D176" s="14">
        <v>4731</v>
      </c>
      <c r="E176" s="15">
        <v>24.13</v>
      </c>
      <c r="F176" s="16">
        <v>2E-3</v>
      </c>
      <c r="G176" s="16"/>
    </row>
    <row r="177" spans="1:7" x14ac:dyDescent="0.25">
      <c r="A177" s="13" t="s">
        <v>1269</v>
      </c>
      <c r="B177" s="31" t="s">
        <v>1270</v>
      </c>
      <c r="C177" s="31" t="s">
        <v>257</v>
      </c>
      <c r="D177" s="14">
        <v>17794</v>
      </c>
      <c r="E177" s="15">
        <v>24.09</v>
      </c>
      <c r="F177" s="16">
        <v>2E-3</v>
      </c>
      <c r="G177" s="16"/>
    </row>
    <row r="178" spans="1:7" x14ac:dyDescent="0.25">
      <c r="A178" s="13" t="s">
        <v>963</v>
      </c>
      <c r="B178" s="31" t="s">
        <v>964</v>
      </c>
      <c r="C178" s="31" t="s">
        <v>378</v>
      </c>
      <c r="D178" s="14">
        <v>662</v>
      </c>
      <c r="E178" s="15">
        <v>24.07</v>
      </c>
      <c r="F178" s="16">
        <v>2E-3</v>
      </c>
      <c r="G178" s="16"/>
    </row>
    <row r="179" spans="1:7" x14ac:dyDescent="0.25">
      <c r="A179" s="13" t="s">
        <v>862</v>
      </c>
      <c r="B179" s="31" t="s">
        <v>863</v>
      </c>
      <c r="C179" s="31" t="s">
        <v>864</v>
      </c>
      <c r="D179" s="14">
        <v>4182</v>
      </c>
      <c r="E179" s="15">
        <v>23.88</v>
      </c>
      <c r="F179" s="16">
        <v>2E-3</v>
      </c>
      <c r="G179" s="16"/>
    </row>
    <row r="180" spans="1:7" x14ac:dyDescent="0.25">
      <c r="A180" s="13" t="s">
        <v>1271</v>
      </c>
      <c r="B180" s="31" t="s">
        <v>1272</v>
      </c>
      <c r="C180" s="31" t="s">
        <v>295</v>
      </c>
      <c r="D180" s="14">
        <v>586</v>
      </c>
      <c r="E180" s="15">
        <v>23.3</v>
      </c>
      <c r="F180" s="16">
        <v>2E-3</v>
      </c>
      <c r="G180" s="16"/>
    </row>
    <row r="181" spans="1:7" x14ac:dyDescent="0.25">
      <c r="A181" s="13" t="s">
        <v>974</v>
      </c>
      <c r="B181" s="31" t="s">
        <v>975</v>
      </c>
      <c r="C181" s="31" t="s">
        <v>292</v>
      </c>
      <c r="D181" s="14">
        <v>88</v>
      </c>
      <c r="E181" s="15">
        <v>22.81</v>
      </c>
      <c r="F181" s="16">
        <v>1.9E-3</v>
      </c>
      <c r="G181" s="16"/>
    </row>
    <row r="182" spans="1:7" x14ac:dyDescent="0.25">
      <c r="A182" s="13" t="s">
        <v>1273</v>
      </c>
      <c r="B182" s="31" t="s">
        <v>1274</v>
      </c>
      <c r="C182" s="31" t="s">
        <v>311</v>
      </c>
      <c r="D182" s="14">
        <v>5507</v>
      </c>
      <c r="E182" s="15">
        <v>22.71</v>
      </c>
      <c r="F182" s="16">
        <v>1.9E-3</v>
      </c>
      <c r="G182" s="16"/>
    </row>
    <row r="183" spans="1:7" x14ac:dyDescent="0.25">
      <c r="A183" s="13" t="s">
        <v>1275</v>
      </c>
      <c r="B183" s="31" t="s">
        <v>1276</v>
      </c>
      <c r="C183" s="31" t="s">
        <v>311</v>
      </c>
      <c r="D183" s="14">
        <v>7747</v>
      </c>
      <c r="E183" s="15">
        <v>22.3</v>
      </c>
      <c r="F183" s="16">
        <v>1.9E-3</v>
      </c>
      <c r="G183" s="16"/>
    </row>
    <row r="184" spans="1:7" x14ac:dyDescent="0.25">
      <c r="A184" s="13" t="s">
        <v>1277</v>
      </c>
      <c r="B184" s="31" t="s">
        <v>1278</v>
      </c>
      <c r="C184" s="31" t="s">
        <v>437</v>
      </c>
      <c r="D184" s="14">
        <v>732</v>
      </c>
      <c r="E184" s="15">
        <v>22.17</v>
      </c>
      <c r="F184" s="16">
        <v>1.9E-3</v>
      </c>
      <c r="G184" s="16"/>
    </row>
    <row r="185" spans="1:7" x14ac:dyDescent="0.25">
      <c r="A185" s="13" t="s">
        <v>329</v>
      </c>
      <c r="B185" s="31" t="s">
        <v>330</v>
      </c>
      <c r="C185" s="31" t="s">
        <v>311</v>
      </c>
      <c r="D185" s="14">
        <v>21075</v>
      </c>
      <c r="E185" s="15">
        <v>22.15</v>
      </c>
      <c r="F185" s="16">
        <v>1.9E-3</v>
      </c>
      <c r="G185" s="16"/>
    </row>
    <row r="186" spans="1:7" x14ac:dyDescent="0.25">
      <c r="A186" s="13" t="s">
        <v>417</v>
      </c>
      <c r="B186" s="31" t="s">
        <v>418</v>
      </c>
      <c r="C186" s="31" t="s">
        <v>260</v>
      </c>
      <c r="D186" s="14">
        <v>8834</v>
      </c>
      <c r="E186" s="15">
        <v>21.87</v>
      </c>
      <c r="F186" s="16">
        <v>1.9E-3</v>
      </c>
      <c r="G186" s="16"/>
    </row>
    <row r="187" spans="1:7" x14ac:dyDescent="0.25">
      <c r="A187" s="13" t="s">
        <v>923</v>
      </c>
      <c r="B187" s="31" t="s">
        <v>924</v>
      </c>
      <c r="C187" s="31" t="s">
        <v>925</v>
      </c>
      <c r="D187" s="14">
        <v>1240</v>
      </c>
      <c r="E187" s="15">
        <v>21.81</v>
      </c>
      <c r="F187" s="16">
        <v>1.8E-3</v>
      </c>
      <c r="G187" s="16"/>
    </row>
    <row r="188" spans="1:7" x14ac:dyDescent="0.25">
      <c r="A188" s="13" t="s">
        <v>1139</v>
      </c>
      <c r="B188" s="31" t="s">
        <v>1140</v>
      </c>
      <c r="C188" s="31" t="s">
        <v>366</v>
      </c>
      <c r="D188" s="14">
        <v>660</v>
      </c>
      <c r="E188" s="15">
        <v>21.52</v>
      </c>
      <c r="F188" s="16">
        <v>1.8E-3</v>
      </c>
      <c r="G188" s="16"/>
    </row>
    <row r="189" spans="1:7" x14ac:dyDescent="0.25">
      <c r="A189" s="13" t="s">
        <v>447</v>
      </c>
      <c r="B189" s="31" t="s">
        <v>448</v>
      </c>
      <c r="C189" s="31" t="s">
        <v>366</v>
      </c>
      <c r="D189" s="14">
        <v>3267</v>
      </c>
      <c r="E189" s="15">
        <v>21.4</v>
      </c>
      <c r="F189" s="16">
        <v>1.8E-3</v>
      </c>
      <c r="G189" s="16"/>
    </row>
    <row r="190" spans="1:7" x14ac:dyDescent="0.25">
      <c r="A190" s="13" t="s">
        <v>473</v>
      </c>
      <c r="B190" s="31" t="s">
        <v>474</v>
      </c>
      <c r="C190" s="31" t="s">
        <v>352</v>
      </c>
      <c r="D190" s="14">
        <v>1478</v>
      </c>
      <c r="E190" s="15">
        <v>21.3</v>
      </c>
      <c r="F190" s="16">
        <v>1.8E-3</v>
      </c>
      <c r="G190" s="16"/>
    </row>
    <row r="191" spans="1:7" x14ac:dyDescent="0.25">
      <c r="A191" s="13" t="s">
        <v>1279</v>
      </c>
      <c r="B191" s="31" t="s">
        <v>1280</v>
      </c>
      <c r="C191" s="31" t="s">
        <v>260</v>
      </c>
      <c r="D191" s="14">
        <v>34655</v>
      </c>
      <c r="E191" s="15">
        <v>21.25</v>
      </c>
      <c r="F191" s="16">
        <v>1.8E-3</v>
      </c>
      <c r="G191" s="16"/>
    </row>
    <row r="192" spans="1:7" x14ac:dyDescent="0.25">
      <c r="A192" s="13" t="s">
        <v>296</v>
      </c>
      <c r="B192" s="31" t="s">
        <v>297</v>
      </c>
      <c r="C192" s="31" t="s">
        <v>292</v>
      </c>
      <c r="D192" s="14">
        <v>498</v>
      </c>
      <c r="E192" s="15">
        <v>21.02</v>
      </c>
      <c r="F192" s="16">
        <v>1.8E-3</v>
      </c>
      <c r="G192" s="16"/>
    </row>
    <row r="193" spans="1:7" x14ac:dyDescent="0.25">
      <c r="A193" s="13" t="s">
        <v>1281</v>
      </c>
      <c r="B193" s="31" t="s">
        <v>1282</v>
      </c>
      <c r="C193" s="31" t="s">
        <v>281</v>
      </c>
      <c r="D193" s="14">
        <v>4703</v>
      </c>
      <c r="E193" s="15">
        <v>20.22</v>
      </c>
      <c r="F193" s="16">
        <v>1.6999999999999999E-3</v>
      </c>
      <c r="G193" s="16"/>
    </row>
    <row r="194" spans="1:7" x14ac:dyDescent="0.25">
      <c r="A194" s="13" t="s">
        <v>1097</v>
      </c>
      <c r="B194" s="31" t="s">
        <v>1098</v>
      </c>
      <c r="C194" s="31" t="s">
        <v>292</v>
      </c>
      <c r="D194" s="14">
        <v>717</v>
      </c>
      <c r="E194" s="15">
        <v>20.11</v>
      </c>
      <c r="F194" s="16">
        <v>1.6999999999999999E-3</v>
      </c>
      <c r="G194" s="16"/>
    </row>
    <row r="195" spans="1:7" x14ac:dyDescent="0.25">
      <c r="A195" s="13" t="s">
        <v>972</v>
      </c>
      <c r="B195" s="31" t="s">
        <v>973</v>
      </c>
      <c r="C195" s="31" t="s">
        <v>352</v>
      </c>
      <c r="D195" s="14">
        <v>4849</v>
      </c>
      <c r="E195" s="15">
        <v>19.88</v>
      </c>
      <c r="F195" s="16">
        <v>1.6999999999999999E-3</v>
      </c>
      <c r="G195" s="16"/>
    </row>
    <row r="196" spans="1:7" x14ac:dyDescent="0.25">
      <c r="A196" s="13" t="s">
        <v>409</v>
      </c>
      <c r="B196" s="31" t="s">
        <v>410</v>
      </c>
      <c r="C196" s="31" t="s">
        <v>260</v>
      </c>
      <c r="D196" s="14">
        <v>16054</v>
      </c>
      <c r="E196" s="15">
        <v>19.82</v>
      </c>
      <c r="F196" s="16">
        <v>1.6999999999999999E-3</v>
      </c>
      <c r="G196" s="16"/>
    </row>
    <row r="197" spans="1:7" x14ac:dyDescent="0.25">
      <c r="A197" s="13" t="s">
        <v>515</v>
      </c>
      <c r="B197" s="31" t="s">
        <v>516</v>
      </c>
      <c r="C197" s="31" t="s">
        <v>273</v>
      </c>
      <c r="D197" s="14">
        <v>887</v>
      </c>
      <c r="E197" s="15">
        <v>19.66</v>
      </c>
      <c r="F197" s="16">
        <v>1.6999999999999999E-3</v>
      </c>
      <c r="G197" s="16"/>
    </row>
    <row r="198" spans="1:7" x14ac:dyDescent="0.25">
      <c r="A198" s="13" t="s">
        <v>374</v>
      </c>
      <c r="B198" s="31" t="s">
        <v>375</v>
      </c>
      <c r="C198" s="31" t="s">
        <v>371</v>
      </c>
      <c r="D198" s="14">
        <v>1764</v>
      </c>
      <c r="E198" s="15">
        <v>19.64</v>
      </c>
      <c r="F198" s="16">
        <v>1.6999999999999999E-3</v>
      </c>
      <c r="G198" s="16"/>
    </row>
    <row r="199" spans="1:7" x14ac:dyDescent="0.25">
      <c r="A199" s="13" t="s">
        <v>970</v>
      </c>
      <c r="B199" s="31" t="s">
        <v>971</v>
      </c>
      <c r="C199" s="31" t="s">
        <v>263</v>
      </c>
      <c r="D199" s="14">
        <v>1280</v>
      </c>
      <c r="E199" s="15">
        <v>19.309999999999999</v>
      </c>
      <c r="F199" s="16">
        <v>1.6000000000000001E-3</v>
      </c>
      <c r="G199" s="16"/>
    </row>
    <row r="200" spans="1:7" x14ac:dyDescent="0.25">
      <c r="A200" s="13" t="s">
        <v>1283</v>
      </c>
      <c r="B200" s="31" t="s">
        <v>1284</v>
      </c>
      <c r="C200" s="31" t="s">
        <v>326</v>
      </c>
      <c r="D200" s="14">
        <v>5263</v>
      </c>
      <c r="E200" s="15">
        <v>19.100000000000001</v>
      </c>
      <c r="F200" s="16">
        <v>1.6000000000000001E-3</v>
      </c>
      <c r="G200" s="16"/>
    </row>
    <row r="201" spans="1:7" x14ac:dyDescent="0.25">
      <c r="A201" s="13" t="s">
        <v>1066</v>
      </c>
      <c r="B201" s="31" t="s">
        <v>1067</v>
      </c>
      <c r="C201" s="31" t="s">
        <v>437</v>
      </c>
      <c r="D201" s="14">
        <v>1477</v>
      </c>
      <c r="E201" s="15">
        <v>18.98</v>
      </c>
      <c r="F201" s="16">
        <v>1.6000000000000001E-3</v>
      </c>
      <c r="G201" s="16"/>
    </row>
    <row r="202" spans="1:7" x14ac:dyDescent="0.25">
      <c r="A202" s="13" t="s">
        <v>1285</v>
      </c>
      <c r="B202" s="31" t="s">
        <v>1286</v>
      </c>
      <c r="C202" s="31" t="s">
        <v>444</v>
      </c>
      <c r="D202" s="14">
        <v>1230</v>
      </c>
      <c r="E202" s="15">
        <v>18.940000000000001</v>
      </c>
      <c r="F202" s="16">
        <v>1.6000000000000001E-3</v>
      </c>
      <c r="G202" s="16"/>
    </row>
    <row r="203" spans="1:7" x14ac:dyDescent="0.25">
      <c r="A203" s="13" t="s">
        <v>1083</v>
      </c>
      <c r="B203" s="31" t="s">
        <v>1084</v>
      </c>
      <c r="C203" s="31" t="s">
        <v>578</v>
      </c>
      <c r="D203" s="14">
        <v>1916</v>
      </c>
      <c r="E203" s="15">
        <v>18.87</v>
      </c>
      <c r="F203" s="16">
        <v>1.6000000000000001E-3</v>
      </c>
      <c r="G203" s="16"/>
    </row>
    <row r="204" spans="1:7" x14ac:dyDescent="0.25">
      <c r="A204" s="13" t="s">
        <v>1287</v>
      </c>
      <c r="B204" s="31" t="s">
        <v>1288</v>
      </c>
      <c r="C204" s="31" t="s">
        <v>281</v>
      </c>
      <c r="D204" s="14">
        <v>5948</v>
      </c>
      <c r="E204" s="15">
        <v>18.149999999999999</v>
      </c>
      <c r="F204" s="16">
        <v>1.5E-3</v>
      </c>
      <c r="G204" s="16"/>
    </row>
    <row r="205" spans="1:7" x14ac:dyDescent="0.25">
      <c r="A205" s="13" t="s">
        <v>1289</v>
      </c>
      <c r="B205" s="31" t="s">
        <v>1290</v>
      </c>
      <c r="C205" s="31" t="s">
        <v>281</v>
      </c>
      <c r="D205" s="14">
        <v>206</v>
      </c>
      <c r="E205" s="15">
        <v>18.02</v>
      </c>
      <c r="F205" s="16">
        <v>1.5E-3</v>
      </c>
      <c r="G205" s="16"/>
    </row>
    <row r="206" spans="1:7" x14ac:dyDescent="0.25">
      <c r="A206" s="13" t="s">
        <v>1291</v>
      </c>
      <c r="B206" s="31" t="s">
        <v>1292</v>
      </c>
      <c r="C206" s="31" t="s">
        <v>281</v>
      </c>
      <c r="D206" s="14">
        <v>3209</v>
      </c>
      <c r="E206" s="15">
        <v>17.97</v>
      </c>
      <c r="F206" s="16">
        <v>1.5E-3</v>
      </c>
      <c r="G206" s="16"/>
    </row>
    <row r="207" spans="1:7" x14ac:dyDescent="0.25">
      <c r="A207" s="13" t="s">
        <v>1295</v>
      </c>
      <c r="B207" s="31" t="s">
        <v>1296</v>
      </c>
      <c r="C207" s="31" t="s">
        <v>366</v>
      </c>
      <c r="D207" s="14">
        <v>1991</v>
      </c>
      <c r="E207" s="15">
        <v>17.75</v>
      </c>
      <c r="F207" s="16">
        <v>1.5E-3</v>
      </c>
      <c r="G207" s="16"/>
    </row>
    <row r="208" spans="1:7" x14ac:dyDescent="0.25">
      <c r="A208" s="13" t="s">
        <v>519</v>
      </c>
      <c r="B208" s="31" t="s">
        <v>520</v>
      </c>
      <c r="C208" s="31" t="s">
        <v>295</v>
      </c>
      <c r="D208" s="14">
        <v>442</v>
      </c>
      <c r="E208" s="15">
        <v>17.739999999999998</v>
      </c>
      <c r="F208" s="16">
        <v>1.5E-3</v>
      </c>
      <c r="G208" s="16"/>
    </row>
    <row r="209" spans="1:7" x14ac:dyDescent="0.25">
      <c r="A209" s="13" t="s">
        <v>1293</v>
      </c>
      <c r="B209" s="31" t="s">
        <v>1294</v>
      </c>
      <c r="C209" s="31" t="s">
        <v>295</v>
      </c>
      <c r="D209" s="14">
        <v>2791</v>
      </c>
      <c r="E209" s="15">
        <v>17.72</v>
      </c>
      <c r="F209" s="16">
        <v>1.5E-3</v>
      </c>
      <c r="G209" s="16"/>
    </row>
    <row r="210" spans="1:7" x14ac:dyDescent="0.25">
      <c r="A210" s="13" t="s">
        <v>1297</v>
      </c>
      <c r="B210" s="31" t="s">
        <v>1298</v>
      </c>
      <c r="C210" s="31" t="s">
        <v>583</v>
      </c>
      <c r="D210" s="14">
        <v>12847</v>
      </c>
      <c r="E210" s="15">
        <v>17.690000000000001</v>
      </c>
      <c r="F210" s="16">
        <v>1.5E-3</v>
      </c>
      <c r="G210" s="16"/>
    </row>
    <row r="211" spans="1:7" x14ac:dyDescent="0.25">
      <c r="A211" s="13" t="s">
        <v>883</v>
      </c>
      <c r="B211" s="31" t="s">
        <v>884</v>
      </c>
      <c r="C211" s="31" t="s">
        <v>284</v>
      </c>
      <c r="D211" s="14">
        <v>1570</v>
      </c>
      <c r="E211" s="15">
        <v>17.22</v>
      </c>
      <c r="F211" s="16">
        <v>1.5E-3</v>
      </c>
      <c r="G211" s="16"/>
    </row>
    <row r="212" spans="1:7" x14ac:dyDescent="0.25">
      <c r="A212" s="13" t="s">
        <v>1299</v>
      </c>
      <c r="B212" s="31" t="s">
        <v>1300</v>
      </c>
      <c r="C212" s="31" t="s">
        <v>466</v>
      </c>
      <c r="D212" s="14">
        <v>1441</v>
      </c>
      <c r="E212" s="15">
        <v>17.190000000000001</v>
      </c>
      <c r="F212" s="16">
        <v>1.5E-3</v>
      </c>
      <c r="G212" s="16"/>
    </row>
    <row r="213" spans="1:7" x14ac:dyDescent="0.25">
      <c r="A213" s="13" t="s">
        <v>1079</v>
      </c>
      <c r="B213" s="31" t="s">
        <v>1080</v>
      </c>
      <c r="C213" s="31" t="s">
        <v>444</v>
      </c>
      <c r="D213" s="14">
        <v>1407</v>
      </c>
      <c r="E213" s="15">
        <v>17.149999999999999</v>
      </c>
      <c r="F213" s="16">
        <v>1.5E-3</v>
      </c>
      <c r="G213" s="16"/>
    </row>
    <row r="214" spans="1:7" x14ac:dyDescent="0.25">
      <c r="A214" s="13" t="s">
        <v>1301</v>
      </c>
      <c r="B214" s="31" t="s">
        <v>1302</v>
      </c>
      <c r="C214" s="31" t="s">
        <v>389</v>
      </c>
      <c r="D214" s="14">
        <v>9494</v>
      </c>
      <c r="E214" s="15">
        <v>16.88</v>
      </c>
      <c r="F214" s="16">
        <v>1.4E-3</v>
      </c>
      <c r="G214" s="16"/>
    </row>
    <row r="215" spans="1:7" x14ac:dyDescent="0.25">
      <c r="A215" s="13" t="s">
        <v>551</v>
      </c>
      <c r="B215" s="31" t="s">
        <v>552</v>
      </c>
      <c r="C215" s="31" t="s">
        <v>273</v>
      </c>
      <c r="D215" s="14">
        <v>2652</v>
      </c>
      <c r="E215" s="15">
        <v>16.78</v>
      </c>
      <c r="F215" s="16">
        <v>1.4E-3</v>
      </c>
      <c r="G215" s="16"/>
    </row>
    <row r="216" spans="1:7" x14ac:dyDescent="0.25">
      <c r="A216" s="13" t="s">
        <v>879</v>
      </c>
      <c r="B216" s="31" t="s">
        <v>880</v>
      </c>
      <c r="C216" s="31" t="s">
        <v>273</v>
      </c>
      <c r="D216" s="14">
        <v>598</v>
      </c>
      <c r="E216" s="15">
        <v>16.75</v>
      </c>
      <c r="F216" s="16">
        <v>1.4E-3</v>
      </c>
      <c r="G216" s="16"/>
    </row>
    <row r="217" spans="1:7" x14ac:dyDescent="0.25">
      <c r="A217" s="13" t="s">
        <v>983</v>
      </c>
      <c r="B217" s="31" t="s">
        <v>984</v>
      </c>
      <c r="C217" s="31" t="s">
        <v>260</v>
      </c>
      <c r="D217" s="14">
        <v>16419</v>
      </c>
      <c r="E217" s="15">
        <v>16.510000000000002</v>
      </c>
      <c r="F217" s="16">
        <v>1.4E-3</v>
      </c>
      <c r="G217" s="16"/>
    </row>
    <row r="218" spans="1:7" x14ac:dyDescent="0.25">
      <c r="A218" s="13" t="s">
        <v>1095</v>
      </c>
      <c r="B218" s="31" t="s">
        <v>1096</v>
      </c>
      <c r="C218" s="31" t="s">
        <v>1070</v>
      </c>
      <c r="D218" s="14">
        <v>1986</v>
      </c>
      <c r="E218" s="15">
        <v>16.47</v>
      </c>
      <c r="F218" s="16">
        <v>1.4E-3</v>
      </c>
      <c r="G218" s="16"/>
    </row>
    <row r="219" spans="1:7" x14ac:dyDescent="0.25">
      <c r="A219" s="13" t="s">
        <v>1303</v>
      </c>
      <c r="B219" s="31" t="s">
        <v>1304</v>
      </c>
      <c r="C219" s="31" t="s">
        <v>292</v>
      </c>
      <c r="D219" s="14">
        <v>705</v>
      </c>
      <c r="E219" s="15">
        <v>16.100000000000001</v>
      </c>
      <c r="F219" s="16">
        <v>1.4E-3</v>
      </c>
      <c r="G219" s="16"/>
    </row>
    <row r="220" spans="1:7" x14ac:dyDescent="0.25">
      <c r="A220" s="13" t="s">
        <v>1305</v>
      </c>
      <c r="B220" s="31" t="s">
        <v>1306</v>
      </c>
      <c r="C220" s="31" t="s">
        <v>281</v>
      </c>
      <c r="D220" s="14">
        <v>415</v>
      </c>
      <c r="E220" s="15">
        <v>15.61</v>
      </c>
      <c r="F220" s="16">
        <v>1.2999999999999999E-3</v>
      </c>
      <c r="G220" s="16"/>
    </row>
    <row r="221" spans="1:7" x14ac:dyDescent="0.25">
      <c r="A221" s="13" t="s">
        <v>1307</v>
      </c>
      <c r="B221" s="31" t="s">
        <v>1308</v>
      </c>
      <c r="C221" s="31" t="s">
        <v>404</v>
      </c>
      <c r="D221" s="14">
        <v>565</v>
      </c>
      <c r="E221" s="15">
        <v>15.48</v>
      </c>
      <c r="F221" s="16">
        <v>1.2999999999999999E-3</v>
      </c>
      <c r="G221" s="16"/>
    </row>
    <row r="222" spans="1:7" x14ac:dyDescent="0.25">
      <c r="A222" s="13" t="s">
        <v>1157</v>
      </c>
      <c r="B222" s="31" t="s">
        <v>1158</v>
      </c>
      <c r="C222" s="31" t="s">
        <v>273</v>
      </c>
      <c r="D222" s="14">
        <v>10294</v>
      </c>
      <c r="E222" s="15">
        <v>15.45</v>
      </c>
      <c r="F222" s="16">
        <v>1.2999999999999999E-3</v>
      </c>
      <c r="G222" s="16"/>
    </row>
    <row r="223" spans="1:7" x14ac:dyDescent="0.25">
      <c r="A223" s="13" t="s">
        <v>1309</v>
      </c>
      <c r="B223" s="31" t="s">
        <v>1310</v>
      </c>
      <c r="C223" s="31" t="s">
        <v>278</v>
      </c>
      <c r="D223" s="14">
        <v>1652</v>
      </c>
      <c r="E223" s="15">
        <v>15.44</v>
      </c>
      <c r="F223" s="16">
        <v>1.2999999999999999E-3</v>
      </c>
      <c r="G223" s="16"/>
    </row>
    <row r="224" spans="1:7" x14ac:dyDescent="0.25">
      <c r="A224" s="13" t="s">
        <v>1311</v>
      </c>
      <c r="B224" s="31" t="s">
        <v>1312</v>
      </c>
      <c r="C224" s="31" t="s">
        <v>451</v>
      </c>
      <c r="D224" s="14">
        <v>3055</v>
      </c>
      <c r="E224" s="15">
        <v>15.4</v>
      </c>
      <c r="F224" s="16">
        <v>1.2999999999999999E-3</v>
      </c>
      <c r="G224" s="16"/>
    </row>
    <row r="225" spans="1:7" x14ac:dyDescent="0.25">
      <c r="A225" s="13" t="s">
        <v>1313</v>
      </c>
      <c r="B225" s="31" t="s">
        <v>1314</v>
      </c>
      <c r="C225" s="31" t="s">
        <v>278</v>
      </c>
      <c r="D225" s="14">
        <v>5559</v>
      </c>
      <c r="E225" s="15">
        <v>14.93</v>
      </c>
      <c r="F225" s="16">
        <v>1.2999999999999999E-3</v>
      </c>
      <c r="G225" s="16"/>
    </row>
    <row r="226" spans="1:7" x14ac:dyDescent="0.25">
      <c r="A226" s="13" t="s">
        <v>1317</v>
      </c>
      <c r="B226" s="31" t="s">
        <v>1318</v>
      </c>
      <c r="C226" s="31" t="s">
        <v>281</v>
      </c>
      <c r="D226" s="14">
        <v>13583</v>
      </c>
      <c r="E226" s="15">
        <v>14.8</v>
      </c>
      <c r="F226" s="16">
        <v>1.2999999999999999E-3</v>
      </c>
      <c r="G226" s="16"/>
    </row>
    <row r="227" spans="1:7" x14ac:dyDescent="0.25">
      <c r="A227" s="13" t="s">
        <v>1315</v>
      </c>
      <c r="B227" s="31" t="s">
        <v>1316</v>
      </c>
      <c r="C227" s="31" t="s">
        <v>366</v>
      </c>
      <c r="D227" s="14">
        <v>249</v>
      </c>
      <c r="E227" s="15">
        <v>14.79</v>
      </c>
      <c r="F227" s="16">
        <v>1.2999999999999999E-3</v>
      </c>
      <c r="G227" s="16"/>
    </row>
    <row r="228" spans="1:7" x14ac:dyDescent="0.25">
      <c r="A228" s="13" t="s">
        <v>1321</v>
      </c>
      <c r="B228" s="31" t="s">
        <v>1322</v>
      </c>
      <c r="C228" s="31" t="s">
        <v>333</v>
      </c>
      <c r="D228" s="14">
        <v>470</v>
      </c>
      <c r="E228" s="15">
        <v>14.67</v>
      </c>
      <c r="F228" s="16">
        <v>1.1999999999999999E-3</v>
      </c>
      <c r="G228" s="16"/>
    </row>
    <row r="229" spans="1:7" x14ac:dyDescent="0.25">
      <c r="A229" s="13" t="s">
        <v>1323</v>
      </c>
      <c r="B229" s="31" t="s">
        <v>1324</v>
      </c>
      <c r="C229" s="31" t="s">
        <v>278</v>
      </c>
      <c r="D229" s="14">
        <v>15820</v>
      </c>
      <c r="E229" s="15">
        <v>14.61</v>
      </c>
      <c r="F229" s="16">
        <v>1.1999999999999999E-3</v>
      </c>
      <c r="G229" s="16"/>
    </row>
    <row r="230" spans="1:7" x14ac:dyDescent="0.25">
      <c r="A230" s="13" t="s">
        <v>1319</v>
      </c>
      <c r="B230" s="31" t="s">
        <v>1320</v>
      </c>
      <c r="C230" s="31" t="s">
        <v>316</v>
      </c>
      <c r="D230" s="14">
        <v>63</v>
      </c>
      <c r="E230" s="15">
        <v>14.5</v>
      </c>
      <c r="F230" s="16">
        <v>1.1999999999999999E-3</v>
      </c>
      <c r="G230" s="16"/>
    </row>
    <row r="231" spans="1:7" x14ac:dyDescent="0.25">
      <c r="A231" s="13" t="s">
        <v>967</v>
      </c>
      <c r="B231" s="31" t="s">
        <v>968</v>
      </c>
      <c r="C231" s="31" t="s">
        <v>969</v>
      </c>
      <c r="D231" s="14">
        <v>48</v>
      </c>
      <c r="E231" s="15">
        <v>14.46</v>
      </c>
      <c r="F231" s="16">
        <v>1.1999999999999999E-3</v>
      </c>
      <c r="G231" s="16"/>
    </row>
    <row r="232" spans="1:7" x14ac:dyDescent="0.25">
      <c r="A232" s="13" t="s">
        <v>1325</v>
      </c>
      <c r="B232" s="31" t="s">
        <v>1326</v>
      </c>
      <c r="C232" s="31" t="s">
        <v>281</v>
      </c>
      <c r="D232" s="14">
        <v>19369</v>
      </c>
      <c r="E232" s="15">
        <v>14.16</v>
      </c>
      <c r="F232" s="16">
        <v>1.1999999999999999E-3</v>
      </c>
      <c r="G232" s="16"/>
    </row>
    <row r="233" spans="1:7" x14ac:dyDescent="0.25">
      <c r="A233" s="13" t="s">
        <v>523</v>
      </c>
      <c r="B233" s="31" t="s">
        <v>524</v>
      </c>
      <c r="C233" s="31" t="s">
        <v>437</v>
      </c>
      <c r="D233" s="14">
        <v>116</v>
      </c>
      <c r="E233" s="15">
        <v>14.01</v>
      </c>
      <c r="F233" s="16">
        <v>1.1999999999999999E-3</v>
      </c>
      <c r="G233" s="16"/>
    </row>
    <row r="234" spans="1:7" x14ac:dyDescent="0.25">
      <c r="A234" s="13" t="s">
        <v>1327</v>
      </c>
      <c r="B234" s="31" t="s">
        <v>1328</v>
      </c>
      <c r="C234" s="31" t="s">
        <v>346</v>
      </c>
      <c r="D234" s="14">
        <v>1441</v>
      </c>
      <c r="E234" s="15">
        <v>13.85</v>
      </c>
      <c r="F234" s="16">
        <v>1.1999999999999999E-3</v>
      </c>
      <c r="G234" s="16"/>
    </row>
    <row r="235" spans="1:7" x14ac:dyDescent="0.25">
      <c r="A235" s="13" t="s">
        <v>1329</v>
      </c>
      <c r="B235" s="31" t="s">
        <v>1330</v>
      </c>
      <c r="C235" s="31" t="s">
        <v>281</v>
      </c>
      <c r="D235" s="14">
        <v>8534</v>
      </c>
      <c r="E235" s="15">
        <v>13.62</v>
      </c>
      <c r="F235" s="16">
        <v>1.1999999999999999E-3</v>
      </c>
      <c r="G235" s="16"/>
    </row>
    <row r="236" spans="1:7" x14ac:dyDescent="0.25">
      <c r="A236" s="13" t="s">
        <v>985</v>
      </c>
      <c r="B236" s="31" t="s">
        <v>986</v>
      </c>
      <c r="C236" s="31" t="s">
        <v>260</v>
      </c>
      <c r="D236" s="14">
        <v>8269</v>
      </c>
      <c r="E236" s="15">
        <v>13.58</v>
      </c>
      <c r="F236" s="16">
        <v>1.1000000000000001E-3</v>
      </c>
      <c r="G236" s="16"/>
    </row>
    <row r="237" spans="1:7" x14ac:dyDescent="0.25">
      <c r="A237" s="13" t="s">
        <v>1331</v>
      </c>
      <c r="B237" s="31" t="s">
        <v>1332</v>
      </c>
      <c r="C237" s="31" t="s">
        <v>905</v>
      </c>
      <c r="D237" s="14">
        <v>5531</v>
      </c>
      <c r="E237" s="15">
        <v>13.32</v>
      </c>
      <c r="F237" s="16">
        <v>1.1000000000000001E-3</v>
      </c>
      <c r="G237" s="16"/>
    </row>
    <row r="238" spans="1:7" x14ac:dyDescent="0.25">
      <c r="A238" s="13" t="s">
        <v>411</v>
      </c>
      <c r="B238" s="31" t="s">
        <v>412</v>
      </c>
      <c r="C238" s="31" t="s">
        <v>311</v>
      </c>
      <c r="D238" s="14">
        <v>600</v>
      </c>
      <c r="E238" s="15">
        <v>13.28</v>
      </c>
      <c r="F238" s="16">
        <v>1.1000000000000001E-3</v>
      </c>
      <c r="G238" s="16"/>
    </row>
    <row r="239" spans="1:7" x14ac:dyDescent="0.25">
      <c r="A239" s="13" t="s">
        <v>566</v>
      </c>
      <c r="B239" s="31" t="s">
        <v>567</v>
      </c>
      <c r="C239" s="31" t="s">
        <v>568</v>
      </c>
      <c r="D239" s="14">
        <v>693</v>
      </c>
      <c r="E239" s="15">
        <v>12.98</v>
      </c>
      <c r="F239" s="16">
        <v>1.1000000000000001E-3</v>
      </c>
      <c r="G239" s="16"/>
    </row>
    <row r="240" spans="1:7" x14ac:dyDescent="0.25">
      <c r="A240" s="13" t="s">
        <v>1333</v>
      </c>
      <c r="B240" s="31" t="s">
        <v>1334</v>
      </c>
      <c r="C240" s="31" t="s">
        <v>278</v>
      </c>
      <c r="D240" s="14">
        <v>1601</v>
      </c>
      <c r="E240" s="15">
        <v>12.92</v>
      </c>
      <c r="F240" s="16">
        <v>1.1000000000000001E-3</v>
      </c>
      <c r="G240" s="16"/>
    </row>
    <row r="241" spans="1:7" x14ac:dyDescent="0.25">
      <c r="A241" s="13" t="s">
        <v>1335</v>
      </c>
      <c r="B241" s="31" t="s">
        <v>1336</v>
      </c>
      <c r="C241" s="31" t="s">
        <v>316</v>
      </c>
      <c r="D241" s="14">
        <v>1020</v>
      </c>
      <c r="E241" s="15">
        <v>12.8</v>
      </c>
      <c r="F241" s="16">
        <v>1.1000000000000001E-3</v>
      </c>
      <c r="G241" s="16"/>
    </row>
    <row r="242" spans="1:7" x14ac:dyDescent="0.25">
      <c r="A242" s="13" t="s">
        <v>1337</v>
      </c>
      <c r="B242" s="31" t="s">
        <v>1338</v>
      </c>
      <c r="C242" s="31" t="s">
        <v>366</v>
      </c>
      <c r="D242" s="14">
        <v>421</v>
      </c>
      <c r="E242" s="15">
        <v>12.36</v>
      </c>
      <c r="F242" s="16">
        <v>1E-3</v>
      </c>
      <c r="G242" s="16"/>
    </row>
    <row r="243" spans="1:7" x14ac:dyDescent="0.25">
      <c r="A243" s="13" t="s">
        <v>1339</v>
      </c>
      <c r="B243" s="31" t="s">
        <v>1340</v>
      </c>
      <c r="C243" s="31" t="s">
        <v>287</v>
      </c>
      <c r="D243" s="14">
        <v>679</v>
      </c>
      <c r="E243" s="15">
        <v>12.07</v>
      </c>
      <c r="F243" s="16">
        <v>1E-3</v>
      </c>
      <c r="G243" s="16"/>
    </row>
    <row r="244" spans="1:7" x14ac:dyDescent="0.25">
      <c r="A244" s="13" t="s">
        <v>1341</v>
      </c>
      <c r="B244" s="31" t="s">
        <v>1342</v>
      </c>
      <c r="C244" s="31" t="s">
        <v>281</v>
      </c>
      <c r="D244" s="14">
        <v>2220</v>
      </c>
      <c r="E244" s="15">
        <v>12.01</v>
      </c>
      <c r="F244" s="16">
        <v>1E-3</v>
      </c>
      <c r="G244" s="16"/>
    </row>
    <row r="245" spans="1:7" x14ac:dyDescent="0.25">
      <c r="A245" s="13" t="s">
        <v>1343</v>
      </c>
      <c r="B245" s="31" t="s">
        <v>1344</v>
      </c>
      <c r="C245" s="31" t="s">
        <v>311</v>
      </c>
      <c r="D245" s="14">
        <v>41</v>
      </c>
      <c r="E245" s="15">
        <v>11.79</v>
      </c>
      <c r="F245" s="16">
        <v>1E-3</v>
      </c>
      <c r="G245" s="16"/>
    </row>
    <row r="246" spans="1:7" x14ac:dyDescent="0.25">
      <c r="A246" s="13" t="s">
        <v>1345</v>
      </c>
      <c r="B246" s="31" t="s">
        <v>1346</v>
      </c>
      <c r="C246" s="31" t="s">
        <v>316</v>
      </c>
      <c r="D246" s="14">
        <v>2904</v>
      </c>
      <c r="E246" s="15">
        <v>11.65</v>
      </c>
      <c r="F246" s="16">
        <v>1E-3</v>
      </c>
      <c r="G246" s="16"/>
    </row>
    <row r="247" spans="1:7" x14ac:dyDescent="0.25">
      <c r="A247" s="13" t="s">
        <v>475</v>
      </c>
      <c r="B247" s="31" t="s">
        <v>476</v>
      </c>
      <c r="C247" s="31" t="s">
        <v>366</v>
      </c>
      <c r="D247" s="14">
        <v>421</v>
      </c>
      <c r="E247" s="15">
        <v>10.8</v>
      </c>
      <c r="F247" s="16">
        <v>8.9999999999999998E-4</v>
      </c>
      <c r="G247" s="16"/>
    </row>
    <row r="248" spans="1:7" x14ac:dyDescent="0.25">
      <c r="A248" s="13" t="s">
        <v>1347</v>
      </c>
      <c r="B248" s="31" t="s">
        <v>1348</v>
      </c>
      <c r="C248" s="31" t="s">
        <v>295</v>
      </c>
      <c r="D248" s="14">
        <v>2528</v>
      </c>
      <c r="E248" s="15">
        <v>10.74</v>
      </c>
      <c r="F248" s="16">
        <v>8.9999999999999998E-4</v>
      </c>
      <c r="G248" s="16"/>
    </row>
    <row r="249" spans="1:7" x14ac:dyDescent="0.25">
      <c r="A249" s="13" t="s">
        <v>1349</v>
      </c>
      <c r="B249" s="31" t="s">
        <v>1350</v>
      </c>
      <c r="C249" s="31" t="s">
        <v>292</v>
      </c>
      <c r="D249" s="14">
        <v>1192</v>
      </c>
      <c r="E249" s="15">
        <v>10.38</v>
      </c>
      <c r="F249" s="16">
        <v>8.9999999999999998E-4</v>
      </c>
      <c r="G249" s="16"/>
    </row>
    <row r="250" spans="1:7" x14ac:dyDescent="0.25">
      <c r="A250" s="13" t="s">
        <v>1351</v>
      </c>
      <c r="B250" s="31" t="s">
        <v>1352</v>
      </c>
      <c r="C250" s="31" t="s">
        <v>424</v>
      </c>
      <c r="D250" s="14">
        <v>2064</v>
      </c>
      <c r="E250" s="15">
        <v>10.36</v>
      </c>
      <c r="F250" s="16">
        <v>8.9999999999999998E-4</v>
      </c>
      <c r="G250" s="16"/>
    </row>
    <row r="251" spans="1:7" x14ac:dyDescent="0.25">
      <c r="A251" s="13" t="s">
        <v>1353</v>
      </c>
      <c r="B251" s="31" t="s">
        <v>1354</v>
      </c>
      <c r="C251" s="31" t="s">
        <v>466</v>
      </c>
      <c r="D251" s="14">
        <v>37</v>
      </c>
      <c r="E251" s="15">
        <v>9.74</v>
      </c>
      <c r="F251" s="16">
        <v>8.0000000000000004E-4</v>
      </c>
      <c r="G251" s="16"/>
    </row>
    <row r="252" spans="1:7" x14ac:dyDescent="0.25">
      <c r="A252" s="13" t="s">
        <v>1355</v>
      </c>
      <c r="B252" s="31" t="s">
        <v>1356</v>
      </c>
      <c r="C252" s="31" t="s">
        <v>451</v>
      </c>
      <c r="D252" s="14">
        <v>1341</v>
      </c>
      <c r="E252" s="15">
        <v>9.08</v>
      </c>
      <c r="F252" s="16">
        <v>8.0000000000000004E-4</v>
      </c>
      <c r="G252" s="16"/>
    </row>
    <row r="253" spans="1:7" x14ac:dyDescent="0.25">
      <c r="A253" s="13" t="s">
        <v>1357</v>
      </c>
      <c r="B253" s="31" t="s">
        <v>1358</v>
      </c>
      <c r="C253" s="31" t="s">
        <v>281</v>
      </c>
      <c r="D253" s="14">
        <v>9605</v>
      </c>
      <c r="E253" s="15">
        <v>8.3800000000000008</v>
      </c>
      <c r="F253" s="16">
        <v>6.9999999999999999E-4</v>
      </c>
      <c r="G253" s="16"/>
    </row>
    <row r="254" spans="1:7" x14ac:dyDescent="0.25">
      <c r="A254" s="13" t="s">
        <v>1359</v>
      </c>
      <c r="B254" s="31" t="s">
        <v>1360</v>
      </c>
      <c r="C254" s="31" t="s">
        <v>278</v>
      </c>
      <c r="D254" s="14">
        <v>12177</v>
      </c>
      <c r="E254" s="15">
        <v>7.71</v>
      </c>
      <c r="F254" s="16">
        <v>6.9999999999999999E-4</v>
      </c>
      <c r="G254" s="16"/>
    </row>
    <row r="255" spans="1:7" x14ac:dyDescent="0.25">
      <c r="A255" s="13" t="s">
        <v>875</v>
      </c>
      <c r="B255" s="31" t="s">
        <v>876</v>
      </c>
      <c r="C255" s="31" t="s">
        <v>466</v>
      </c>
      <c r="D255" s="14">
        <v>362</v>
      </c>
      <c r="E255" s="15">
        <v>7.48</v>
      </c>
      <c r="F255" s="16">
        <v>5.9999999999999995E-4</v>
      </c>
      <c r="G255" s="16"/>
    </row>
    <row r="256" spans="1:7" x14ac:dyDescent="0.25">
      <c r="A256" s="13" t="s">
        <v>1361</v>
      </c>
      <c r="B256" s="31" t="s">
        <v>1362</v>
      </c>
      <c r="C256" s="31" t="s">
        <v>292</v>
      </c>
      <c r="D256" s="14">
        <v>1059</v>
      </c>
      <c r="E256" s="15">
        <v>6.95</v>
      </c>
      <c r="F256" s="16">
        <v>5.9999999999999995E-4</v>
      </c>
      <c r="G256" s="16"/>
    </row>
    <row r="257" spans="1:7" x14ac:dyDescent="0.25">
      <c r="A257" s="13" t="s">
        <v>1363</v>
      </c>
      <c r="B257" s="31" t="s">
        <v>1364</v>
      </c>
      <c r="C257" s="31" t="s">
        <v>281</v>
      </c>
      <c r="D257" s="14">
        <v>2095</v>
      </c>
      <c r="E257" s="15">
        <v>6.39</v>
      </c>
      <c r="F257" s="16">
        <v>5.0000000000000001E-4</v>
      </c>
      <c r="G257" s="16"/>
    </row>
    <row r="258" spans="1:7" x14ac:dyDescent="0.25">
      <c r="A258" s="13" t="s">
        <v>1365</v>
      </c>
      <c r="B258" s="31" t="s">
        <v>1366</v>
      </c>
      <c r="C258" s="31" t="s">
        <v>969</v>
      </c>
      <c r="D258" s="14">
        <v>735</v>
      </c>
      <c r="E258" s="15">
        <v>5.51</v>
      </c>
      <c r="F258" s="16">
        <v>5.0000000000000001E-4</v>
      </c>
      <c r="G258" s="16"/>
    </row>
    <row r="259" spans="1:7" x14ac:dyDescent="0.25">
      <c r="A259" s="13" t="s">
        <v>1367</v>
      </c>
      <c r="B259" s="31" t="s">
        <v>1368</v>
      </c>
      <c r="C259" s="31" t="s">
        <v>326</v>
      </c>
      <c r="D259" s="14">
        <v>4095</v>
      </c>
      <c r="E259" s="15">
        <v>4.82</v>
      </c>
      <c r="F259" s="16">
        <v>4.0000000000000002E-4</v>
      </c>
      <c r="G259" s="16"/>
    </row>
    <row r="260" spans="1:7" x14ac:dyDescent="0.25">
      <c r="A260" s="13" t="s">
        <v>1742</v>
      </c>
      <c r="B260" s="31" t="s">
        <v>1743</v>
      </c>
      <c r="C260" s="31" t="s">
        <v>346</v>
      </c>
      <c r="D260" s="14">
        <v>36</v>
      </c>
      <c r="E260" s="15">
        <v>0.14000000000000001</v>
      </c>
      <c r="F260" s="60" t="s">
        <v>197</v>
      </c>
      <c r="G260" s="16"/>
    </row>
    <row r="261" spans="1:7" x14ac:dyDescent="0.25">
      <c r="A261" s="17" t="s">
        <v>189</v>
      </c>
      <c r="B261" s="32"/>
      <c r="C261" s="32"/>
      <c r="D261" s="18"/>
      <c r="E261" s="37">
        <v>11807.35</v>
      </c>
      <c r="F261" s="38">
        <v>0.99929999999999997</v>
      </c>
      <c r="G261" s="21"/>
    </row>
    <row r="262" spans="1:7" x14ac:dyDescent="0.25">
      <c r="A262" s="17" t="s">
        <v>481</v>
      </c>
      <c r="B262" s="31"/>
      <c r="C262" s="31"/>
      <c r="D262" s="14"/>
      <c r="E262" s="15"/>
      <c r="F262" s="16"/>
      <c r="G262" s="16"/>
    </row>
    <row r="263" spans="1:7" x14ac:dyDescent="0.25">
      <c r="A263" s="17" t="s">
        <v>189</v>
      </c>
      <c r="B263" s="31"/>
      <c r="C263" s="31"/>
      <c r="D263" s="14"/>
      <c r="E263" s="39" t="s">
        <v>155</v>
      </c>
      <c r="F263" s="40" t="s">
        <v>155</v>
      </c>
      <c r="G263" s="16"/>
    </row>
    <row r="264" spans="1:7" x14ac:dyDescent="0.25">
      <c r="A264" s="24" t="s">
        <v>192</v>
      </c>
      <c r="B264" s="33"/>
      <c r="C264" s="33"/>
      <c r="D264" s="25"/>
      <c r="E264" s="28">
        <v>11807.35</v>
      </c>
      <c r="F264" s="29">
        <v>0.99929999999999997</v>
      </c>
      <c r="G264" s="21"/>
    </row>
    <row r="265" spans="1:7" x14ac:dyDescent="0.25">
      <c r="A265" s="13"/>
      <c r="B265" s="31"/>
      <c r="C265" s="31"/>
      <c r="D265" s="14"/>
      <c r="E265" s="15"/>
      <c r="F265" s="16"/>
      <c r="G265" s="16"/>
    </row>
    <row r="266" spans="1:7" x14ac:dyDescent="0.25">
      <c r="A266" s="13"/>
      <c r="B266" s="31"/>
      <c r="C266" s="31"/>
      <c r="D266" s="14"/>
      <c r="E266" s="15"/>
      <c r="F266" s="16"/>
      <c r="G266" s="16"/>
    </row>
    <row r="267" spans="1:7" x14ac:dyDescent="0.25">
      <c r="A267" s="17" t="s">
        <v>193</v>
      </c>
      <c r="B267" s="31"/>
      <c r="C267" s="31"/>
      <c r="D267" s="14"/>
      <c r="E267" s="15"/>
      <c r="F267" s="16"/>
      <c r="G267" s="16"/>
    </row>
    <row r="268" spans="1:7" x14ac:dyDescent="0.25">
      <c r="A268" s="13" t="s">
        <v>194</v>
      </c>
      <c r="B268" s="31"/>
      <c r="C268" s="31"/>
      <c r="D268" s="14"/>
      <c r="E268" s="15">
        <v>11.99</v>
      </c>
      <c r="F268" s="16">
        <v>1E-3</v>
      </c>
      <c r="G268" s="16">
        <v>5.2232000000000001E-2</v>
      </c>
    </row>
    <row r="269" spans="1:7" x14ac:dyDescent="0.25">
      <c r="A269" s="17" t="s">
        <v>189</v>
      </c>
      <c r="B269" s="32"/>
      <c r="C269" s="32"/>
      <c r="D269" s="18"/>
      <c r="E269" s="37">
        <v>11.99</v>
      </c>
      <c r="F269" s="38">
        <v>1E-3</v>
      </c>
      <c r="G269" s="21"/>
    </row>
    <row r="270" spans="1:7" x14ac:dyDescent="0.25">
      <c r="A270" s="13"/>
      <c r="B270" s="31"/>
      <c r="C270" s="31"/>
      <c r="D270" s="14"/>
      <c r="E270" s="15"/>
      <c r="F270" s="16"/>
      <c r="G270" s="16"/>
    </row>
    <row r="271" spans="1:7" x14ac:dyDescent="0.25">
      <c r="A271" s="24" t="s">
        <v>192</v>
      </c>
      <c r="B271" s="33"/>
      <c r="C271" s="33"/>
      <c r="D271" s="25"/>
      <c r="E271" s="19">
        <v>11.99</v>
      </c>
      <c r="F271" s="20">
        <v>1E-3</v>
      </c>
      <c r="G271" s="21"/>
    </row>
    <row r="272" spans="1:7" x14ac:dyDescent="0.25">
      <c r="A272" s="13" t="s">
        <v>195</v>
      </c>
      <c r="B272" s="31"/>
      <c r="C272" s="31"/>
      <c r="D272" s="14"/>
      <c r="E272" s="15">
        <v>3.4329999999999999E-3</v>
      </c>
      <c r="F272" s="60" t="s">
        <v>197</v>
      </c>
      <c r="G272" s="16"/>
    </row>
    <row r="273" spans="1:7" x14ac:dyDescent="0.25">
      <c r="A273" s="13" t="s">
        <v>196</v>
      </c>
      <c r="B273" s="31"/>
      <c r="C273" s="31"/>
      <c r="D273" s="14"/>
      <c r="E273" s="35">
        <v>-4.6334330000000001</v>
      </c>
      <c r="F273" s="36">
        <v>-2.9999999999999997E-4</v>
      </c>
      <c r="G273" s="16">
        <v>5.2232000000000001E-2</v>
      </c>
    </row>
    <row r="274" spans="1:7" x14ac:dyDescent="0.25">
      <c r="A274" s="26" t="s">
        <v>198</v>
      </c>
      <c r="B274" s="34"/>
      <c r="C274" s="34"/>
      <c r="D274" s="27"/>
      <c r="E274" s="28">
        <v>11814.71</v>
      </c>
      <c r="F274" s="29">
        <v>1</v>
      </c>
      <c r="G274" s="29"/>
    </row>
    <row r="276" spans="1:7" x14ac:dyDescent="0.25">
      <c r="A276" s="74" t="s">
        <v>200</v>
      </c>
    </row>
    <row r="279" spans="1:7" x14ac:dyDescent="0.25">
      <c r="A279" s="1" t="s">
        <v>211</v>
      </c>
    </row>
    <row r="280" spans="1:7" x14ac:dyDescent="0.25">
      <c r="A280" s="48" t="s">
        <v>212</v>
      </c>
      <c r="B280" s="3" t="s">
        <v>155</v>
      </c>
    </row>
    <row r="281" spans="1:7" x14ac:dyDescent="0.25">
      <c r="A281" t="s">
        <v>213</v>
      </c>
    </row>
    <row r="282" spans="1:7" x14ac:dyDescent="0.25">
      <c r="A282" t="s">
        <v>2549</v>
      </c>
      <c r="B282" t="s">
        <v>215</v>
      </c>
      <c r="C282" t="s">
        <v>215</v>
      </c>
    </row>
    <row r="283" spans="1:7" x14ac:dyDescent="0.25">
      <c r="B283" s="49">
        <v>45930</v>
      </c>
      <c r="C283" s="49">
        <v>46112</v>
      </c>
    </row>
    <row r="284" spans="1:7" x14ac:dyDescent="0.25">
      <c r="A284" t="s">
        <v>218</v>
      </c>
      <c r="B284">
        <v>15.921799999999999</v>
      </c>
      <c r="C284">
        <v>14.5166</v>
      </c>
    </row>
    <row r="286" spans="1:7" x14ac:dyDescent="0.25">
      <c r="A286" t="s">
        <v>220</v>
      </c>
      <c r="B286" s="3" t="s">
        <v>155</v>
      </c>
    </row>
    <row r="287" spans="1:7" x14ac:dyDescent="0.25">
      <c r="A287" t="s">
        <v>221</v>
      </c>
      <c r="B287" s="3" t="s">
        <v>155</v>
      </c>
    </row>
    <row r="288" spans="1:7" x14ac:dyDescent="0.25">
      <c r="A288" s="48" t="s">
        <v>222</v>
      </c>
      <c r="B288" s="3" t="s">
        <v>155</v>
      </c>
    </row>
    <row r="289" spans="1:4" x14ac:dyDescent="0.25">
      <c r="A289" s="48" t="s">
        <v>223</v>
      </c>
      <c r="B289" s="3" t="s">
        <v>155</v>
      </c>
    </row>
    <row r="290" spans="1:4" x14ac:dyDescent="0.25">
      <c r="A290" t="s">
        <v>484</v>
      </c>
      <c r="B290" s="50">
        <v>0.15160000000000001</v>
      </c>
    </row>
    <row r="291" spans="1:4" ht="29.1" customHeight="1" x14ac:dyDescent="0.25">
      <c r="A291" s="48" t="s">
        <v>225</v>
      </c>
      <c r="B291" s="3" t="s">
        <v>155</v>
      </c>
    </row>
    <row r="292" spans="1:4" ht="29.1" customHeight="1" x14ac:dyDescent="0.25">
      <c r="A292" s="48" t="s">
        <v>226</v>
      </c>
      <c r="B292" s="3" t="s">
        <v>155</v>
      </c>
    </row>
    <row r="293" spans="1:4" ht="29.1" customHeight="1" x14ac:dyDescent="0.25">
      <c r="A293" s="48" t="s">
        <v>227</v>
      </c>
      <c r="B293" s="52">
        <v>11532.35</v>
      </c>
    </row>
    <row r="294" spans="1:4" x14ac:dyDescent="0.25">
      <c r="A294" s="48" t="s">
        <v>228</v>
      </c>
      <c r="B294" s="3" t="s">
        <v>155</v>
      </c>
    </row>
    <row r="295" spans="1:4" x14ac:dyDescent="0.25">
      <c r="A295" s="48" t="s">
        <v>229</v>
      </c>
      <c r="B295" s="3" t="s">
        <v>155</v>
      </c>
    </row>
    <row r="297" spans="1:4" ht="69.95" customHeight="1" x14ac:dyDescent="0.25">
      <c r="A297" s="120" t="s">
        <v>230</v>
      </c>
      <c r="B297" s="120" t="s">
        <v>231</v>
      </c>
      <c r="C297" s="120" t="s">
        <v>3</v>
      </c>
      <c r="D297" s="120" t="s">
        <v>4</v>
      </c>
    </row>
    <row r="298" spans="1:4" ht="69.95" customHeight="1" x14ac:dyDescent="0.25">
      <c r="A298" s="120" t="s">
        <v>2550</v>
      </c>
      <c r="B298" s="120"/>
      <c r="C298" s="120" t="s">
        <v>95</v>
      </c>
      <c r="D298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127"/>
  <sheetViews>
    <sheetView showGridLines="0" workbookViewId="0">
      <pane ySplit="6" topLeftCell="A120" activePane="bottomLeft" state="frozen"/>
      <selection activeCell="B70" sqref="B70"/>
      <selection pane="bottomLeft" activeCell="A120" sqref="A120"/>
    </sheetView>
  </sheetViews>
  <sheetFormatPr defaultRowHeight="15" x14ac:dyDescent="0.25"/>
  <cols>
    <col min="1" max="1" width="67.855468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2551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40.5" customHeight="1" x14ac:dyDescent="0.25">
      <c r="A4" s="124" t="s">
        <v>2552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473</v>
      </c>
      <c r="B10" s="31" t="s">
        <v>474</v>
      </c>
      <c r="C10" s="31" t="s">
        <v>352</v>
      </c>
      <c r="D10" s="14">
        <v>360000</v>
      </c>
      <c r="E10" s="15">
        <v>5187.6000000000004</v>
      </c>
      <c r="F10" s="16">
        <v>6.3299999999999995E-2</v>
      </c>
      <c r="G10" s="16"/>
    </row>
    <row r="11" spans="1:8" x14ac:dyDescent="0.25">
      <c r="A11" s="13" t="s">
        <v>879</v>
      </c>
      <c r="B11" s="31" t="s">
        <v>880</v>
      </c>
      <c r="C11" s="31" t="s">
        <v>273</v>
      </c>
      <c r="D11" s="14">
        <v>184431</v>
      </c>
      <c r="E11" s="15">
        <v>5166.83</v>
      </c>
      <c r="F11" s="16">
        <v>6.3E-2</v>
      </c>
      <c r="G11" s="16"/>
    </row>
    <row r="12" spans="1:8" x14ac:dyDescent="0.25">
      <c r="A12" s="13" t="s">
        <v>1363</v>
      </c>
      <c r="B12" s="31" t="s">
        <v>1364</v>
      </c>
      <c r="C12" s="31" t="s">
        <v>281</v>
      </c>
      <c r="D12" s="14">
        <v>1071201</v>
      </c>
      <c r="E12" s="15">
        <v>3267.16</v>
      </c>
      <c r="F12" s="16">
        <v>3.9800000000000002E-2</v>
      </c>
      <c r="G12" s="16"/>
    </row>
    <row r="13" spans="1:8" x14ac:dyDescent="0.25">
      <c r="A13" s="13" t="s">
        <v>2553</v>
      </c>
      <c r="B13" s="31" t="s">
        <v>2554</v>
      </c>
      <c r="C13" s="31" t="s">
        <v>366</v>
      </c>
      <c r="D13" s="14">
        <v>255926</v>
      </c>
      <c r="E13" s="15">
        <v>3077.64</v>
      </c>
      <c r="F13" s="16">
        <v>3.7499999999999999E-2</v>
      </c>
      <c r="G13" s="16"/>
    </row>
    <row r="14" spans="1:8" x14ac:dyDescent="0.25">
      <c r="A14" s="13" t="s">
        <v>1945</v>
      </c>
      <c r="B14" s="31" t="s">
        <v>1946</v>
      </c>
      <c r="C14" s="31" t="s">
        <v>466</v>
      </c>
      <c r="D14" s="14">
        <v>170000</v>
      </c>
      <c r="E14" s="15">
        <v>3057.11</v>
      </c>
      <c r="F14" s="16">
        <v>3.73E-2</v>
      </c>
      <c r="G14" s="16"/>
    </row>
    <row r="15" spans="1:8" x14ac:dyDescent="0.25">
      <c r="A15" s="13" t="s">
        <v>298</v>
      </c>
      <c r="B15" s="31" t="s">
        <v>299</v>
      </c>
      <c r="C15" s="31" t="s">
        <v>287</v>
      </c>
      <c r="D15" s="14">
        <v>385000</v>
      </c>
      <c r="E15" s="15">
        <v>2902.9</v>
      </c>
      <c r="F15" s="16">
        <v>3.5400000000000001E-2</v>
      </c>
      <c r="G15" s="16"/>
    </row>
    <row r="16" spans="1:8" x14ac:dyDescent="0.25">
      <c r="A16" s="13" t="s">
        <v>2555</v>
      </c>
      <c r="B16" s="31" t="s">
        <v>2556</v>
      </c>
      <c r="C16" s="31" t="s">
        <v>273</v>
      </c>
      <c r="D16" s="14">
        <v>1186157</v>
      </c>
      <c r="E16" s="15">
        <v>2576.9299999999998</v>
      </c>
      <c r="F16" s="16">
        <v>3.1399999999999997E-2</v>
      </c>
      <c r="G16" s="16"/>
    </row>
    <row r="17" spans="1:7" x14ac:dyDescent="0.25">
      <c r="A17" s="13" t="s">
        <v>1157</v>
      </c>
      <c r="B17" s="31" t="s">
        <v>1158</v>
      </c>
      <c r="C17" s="31" t="s">
        <v>273</v>
      </c>
      <c r="D17" s="14">
        <v>1699932</v>
      </c>
      <c r="E17" s="15">
        <v>2551.94</v>
      </c>
      <c r="F17" s="16">
        <v>3.1099999999999999E-2</v>
      </c>
      <c r="G17" s="16"/>
    </row>
    <row r="18" spans="1:7" x14ac:dyDescent="0.25">
      <c r="A18" s="13" t="s">
        <v>2004</v>
      </c>
      <c r="B18" s="31" t="s">
        <v>2005</v>
      </c>
      <c r="C18" s="31" t="s">
        <v>366</v>
      </c>
      <c r="D18" s="14">
        <v>1152024</v>
      </c>
      <c r="E18" s="15">
        <v>2504.15</v>
      </c>
      <c r="F18" s="16">
        <v>3.0499999999999999E-2</v>
      </c>
      <c r="G18" s="16"/>
    </row>
    <row r="19" spans="1:7" x14ac:dyDescent="0.25">
      <c r="A19" s="13" t="s">
        <v>1361</v>
      </c>
      <c r="B19" s="31" t="s">
        <v>1362</v>
      </c>
      <c r="C19" s="31" t="s">
        <v>292</v>
      </c>
      <c r="D19" s="14">
        <v>380000</v>
      </c>
      <c r="E19" s="15">
        <v>2493.75</v>
      </c>
      <c r="F19" s="16">
        <v>3.04E-2</v>
      </c>
      <c r="G19" s="16"/>
    </row>
    <row r="20" spans="1:7" x14ac:dyDescent="0.25">
      <c r="A20" s="13" t="s">
        <v>494</v>
      </c>
      <c r="B20" s="31" t="s">
        <v>495</v>
      </c>
      <c r="C20" s="31" t="s">
        <v>304</v>
      </c>
      <c r="D20" s="14">
        <v>2200000</v>
      </c>
      <c r="E20" s="15">
        <v>2316.6</v>
      </c>
      <c r="F20" s="16">
        <v>2.8299999999999999E-2</v>
      </c>
      <c r="G20" s="16"/>
    </row>
    <row r="21" spans="1:7" x14ac:dyDescent="0.25">
      <c r="A21" s="13" t="s">
        <v>1085</v>
      </c>
      <c r="B21" s="31" t="s">
        <v>1086</v>
      </c>
      <c r="C21" s="31" t="s">
        <v>304</v>
      </c>
      <c r="D21" s="14">
        <v>455165</v>
      </c>
      <c r="E21" s="15">
        <v>2272.64</v>
      </c>
      <c r="F21" s="16">
        <v>2.7699999999999999E-2</v>
      </c>
      <c r="G21" s="16"/>
    </row>
    <row r="22" spans="1:7" x14ac:dyDescent="0.25">
      <c r="A22" s="13" t="s">
        <v>1291</v>
      </c>
      <c r="B22" s="31" t="s">
        <v>1292</v>
      </c>
      <c r="C22" s="31" t="s">
        <v>281</v>
      </c>
      <c r="D22" s="14">
        <v>400001</v>
      </c>
      <c r="E22" s="15">
        <v>2239.81</v>
      </c>
      <c r="F22" s="16">
        <v>2.7300000000000001E-2</v>
      </c>
      <c r="G22" s="16"/>
    </row>
    <row r="23" spans="1:7" x14ac:dyDescent="0.25">
      <c r="A23" s="13" t="s">
        <v>1925</v>
      </c>
      <c r="B23" s="31" t="s">
        <v>1926</v>
      </c>
      <c r="C23" s="31" t="s">
        <v>311</v>
      </c>
      <c r="D23" s="14">
        <v>378659</v>
      </c>
      <c r="E23" s="15">
        <v>1950.47</v>
      </c>
      <c r="F23" s="16">
        <v>2.3800000000000002E-2</v>
      </c>
      <c r="G23" s="16"/>
    </row>
    <row r="24" spans="1:7" x14ac:dyDescent="0.25">
      <c r="A24" s="13" t="s">
        <v>1125</v>
      </c>
      <c r="B24" s="31" t="s">
        <v>1126</v>
      </c>
      <c r="C24" s="31" t="s">
        <v>316</v>
      </c>
      <c r="D24" s="14">
        <v>1600000</v>
      </c>
      <c r="E24" s="15">
        <v>1763.04</v>
      </c>
      <c r="F24" s="16">
        <v>2.1499999999999998E-2</v>
      </c>
      <c r="G24" s="16"/>
    </row>
    <row r="25" spans="1:7" x14ac:dyDescent="0.25">
      <c r="A25" s="13" t="s">
        <v>2557</v>
      </c>
      <c r="B25" s="31" t="s">
        <v>2558</v>
      </c>
      <c r="C25" s="31" t="s">
        <v>292</v>
      </c>
      <c r="D25" s="14">
        <v>110000</v>
      </c>
      <c r="E25" s="15">
        <v>1711.6</v>
      </c>
      <c r="F25" s="16">
        <v>2.0899999999999998E-2</v>
      </c>
      <c r="G25" s="16"/>
    </row>
    <row r="26" spans="1:7" x14ac:dyDescent="0.25">
      <c r="A26" s="13" t="s">
        <v>2002</v>
      </c>
      <c r="B26" s="31" t="s">
        <v>2003</v>
      </c>
      <c r="C26" s="31" t="s">
        <v>304</v>
      </c>
      <c r="D26" s="14">
        <v>1400000</v>
      </c>
      <c r="E26" s="15">
        <v>1664.04</v>
      </c>
      <c r="F26" s="16">
        <v>2.0299999999999999E-2</v>
      </c>
      <c r="G26" s="16"/>
    </row>
    <row r="27" spans="1:7" x14ac:dyDescent="0.25">
      <c r="A27" s="13" t="s">
        <v>1666</v>
      </c>
      <c r="B27" s="31" t="s">
        <v>1667</v>
      </c>
      <c r="C27" s="31" t="s">
        <v>292</v>
      </c>
      <c r="D27" s="14">
        <v>153000</v>
      </c>
      <c r="E27" s="15">
        <v>1487.16</v>
      </c>
      <c r="F27" s="16">
        <v>1.8100000000000002E-2</v>
      </c>
      <c r="G27" s="16"/>
    </row>
    <row r="28" spans="1:7" x14ac:dyDescent="0.25">
      <c r="A28" s="13" t="s">
        <v>1913</v>
      </c>
      <c r="B28" s="31" t="s">
        <v>1914</v>
      </c>
      <c r="C28" s="31" t="s">
        <v>304</v>
      </c>
      <c r="D28" s="14">
        <v>1050000</v>
      </c>
      <c r="E28" s="15">
        <v>1474.2</v>
      </c>
      <c r="F28" s="16">
        <v>1.7999999999999999E-2</v>
      </c>
      <c r="G28" s="16"/>
    </row>
    <row r="29" spans="1:7" x14ac:dyDescent="0.25">
      <c r="A29" s="13" t="s">
        <v>2559</v>
      </c>
      <c r="B29" s="31" t="s">
        <v>2560</v>
      </c>
      <c r="C29" s="31" t="s">
        <v>292</v>
      </c>
      <c r="D29" s="14">
        <v>187442</v>
      </c>
      <c r="E29" s="15">
        <v>1448.55</v>
      </c>
      <c r="F29" s="16">
        <v>1.77E-2</v>
      </c>
      <c r="G29" s="16"/>
    </row>
    <row r="30" spans="1:7" x14ac:dyDescent="0.25">
      <c r="A30" s="13" t="s">
        <v>1105</v>
      </c>
      <c r="B30" s="31" t="s">
        <v>1106</v>
      </c>
      <c r="C30" s="31" t="s">
        <v>1107</v>
      </c>
      <c r="D30" s="14">
        <v>1615478</v>
      </c>
      <c r="E30" s="15">
        <v>1410.31</v>
      </c>
      <c r="F30" s="16">
        <v>1.72E-2</v>
      </c>
      <c r="G30" s="16"/>
    </row>
    <row r="31" spans="1:7" x14ac:dyDescent="0.25">
      <c r="A31" s="13" t="s">
        <v>2561</v>
      </c>
      <c r="B31" s="31" t="s">
        <v>2562</v>
      </c>
      <c r="C31" s="31" t="s">
        <v>311</v>
      </c>
      <c r="D31" s="14">
        <v>89211</v>
      </c>
      <c r="E31" s="15">
        <v>1350.12</v>
      </c>
      <c r="F31" s="16">
        <v>1.6500000000000001E-2</v>
      </c>
      <c r="G31" s="16"/>
    </row>
    <row r="32" spans="1:7" x14ac:dyDescent="0.25">
      <c r="A32" s="13" t="s">
        <v>2563</v>
      </c>
      <c r="B32" s="31" t="s">
        <v>2564</v>
      </c>
      <c r="C32" s="31" t="s">
        <v>292</v>
      </c>
      <c r="D32" s="14">
        <v>220000</v>
      </c>
      <c r="E32" s="15">
        <v>1303.6099999999999</v>
      </c>
      <c r="F32" s="16">
        <v>1.5900000000000001E-2</v>
      </c>
      <c r="G32" s="16"/>
    </row>
    <row r="33" spans="1:7" x14ac:dyDescent="0.25">
      <c r="A33" s="13" t="s">
        <v>1137</v>
      </c>
      <c r="B33" s="31" t="s">
        <v>1138</v>
      </c>
      <c r="C33" s="31" t="s">
        <v>333</v>
      </c>
      <c r="D33" s="14">
        <v>95000</v>
      </c>
      <c r="E33" s="15">
        <v>1261.98</v>
      </c>
      <c r="F33" s="16">
        <v>1.54E-2</v>
      </c>
      <c r="G33" s="16"/>
    </row>
    <row r="34" spans="1:7" x14ac:dyDescent="0.25">
      <c r="A34" s="13" t="s">
        <v>2565</v>
      </c>
      <c r="B34" s="31" t="s">
        <v>2566</v>
      </c>
      <c r="C34" s="31" t="s">
        <v>311</v>
      </c>
      <c r="D34" s="14">
        <v>276600</v>
      </c>
      <c r="E34" s="15">
        <v>1241.3800000000001</v>
      </c>
      <c r="F34" s="16">
        <v>1.5100000000000001E-2</v>
      </c>
      <c r="G34" s="16"/>
    </row>
    <row r="35" spans="1:7" x14ac:dyDescent="0.25">
      <c r="A35" s="13" t="s">
        <v>1347</v>
      </c>
      <c r="B35" s="31" t="s">
        <v>1348</v>
      </c>
      <c r="C35" s="31" t="s">
        <v>295</v>
      </c>
      <c r="D35" s="14">
        <v>290000</v>
      </c>
      <c r="E35" s="15">
        <v>1232.5</v>
      </c>
      <c r="F35" s="16">
        <v>1.4999999999999999E-2</v>
      </c>
      <c r="G35" s="16"/>
    </row>
    <row r="36" spans="1:7" x14ac:dyDescent="0.25">
      <c r="A36" s="13" t="s">
        <v>2567</v>
      </c>
      <c r="B36" s="31" t="s">
        <v>2568</v>
      </c>
      <c r="C36" s="31" t="s">
        <v>284</v>
      </c>
      <c r="D36" s="14">
        <v>1000000</v>
      </c>
      <c r="E36" s="15">
        <v>1209.5999999999999</v>
      </c>
      <c r="F36" s="16">
        <v>1.4800000000000001E-2</v>
      </c>
      <c r="G36" s="16"/>
    </row>
    <row r="37" spans="1:7" x14ac:dyDescent="0.25">
      <c r="A37" s="13" t="s">
        <v>2569</v>
      </c>
      <c r="B37" s="31" t="s">
        <v>2570</v>
      </c>
      <c r="C37" s="31" t="s">
        <v>352</v>
      </c>
      <c r="D37" s="14">
        <v>104962</v>
      </c>
      <c r="E37" s="15">
        <v>1204.44</v>
      </c>
      <c r="F37" s="16">
        <v>1.47E-2</v>
      </c>
      <c r="G37" s="16"/>
    </row>
    <row r="38" spans="1:7" x14ac:dyDescent="0.25">
      <c r="A38" s="13" t="s">
        <v>477</v>
      </c>
      <c r="B38" s="31" t="s">
        <v>478</v>
      </c>
      <c r="C38" s="31" t="s">
        <v>349</v>
      </c>
      <c r="D38" s="14">
        <v>715681</v>
      </c>
      <c r="E38" s="15">
        <v>1117.75</v>
      </c>
      <c r="F38" s="16">
        <v>1.3599999999999999E-2</v>
      </c>
      <c r="G38" s="16"/>
    </row>
    <row r="39" spans="1:7" x14ac:dyDescent="0.25">
      <c r="A39" s="13" t="s">
        <v>2571</v>
      </c>
      <c r="B39" s="31" t="s">
        <v>2572</v>
      </c>
      <c r="C39" s="31" t="s">
        <v>466</v>
      </c>
      <c r="D39" s="14">
        <v>440550</v>
      </c>
      <c r="E39" s="15">
        <v>1080.3599999999999</v>
      </c>
      <c r="F39" s="16">
        <v>1.32E-2</v>
      </c>
      <c r="G39" s="16"/>
    </row>
    <row r="40" spans="1:7" x14ac:dyDescent="0.25">
      <c r="A40" s="13" t="s">
        <v>970</v>
      </c>
      <c r="B40" s="31" t="s">
        <v>971</v>
      </c>
      <c r="C40" s="31" t="s">
        <v>263</v>
      </c>
      <c r="D40" s="14">
        <v>70000</v>
      </c>
      <c r="E40" s="15">
        <v>1056.0899999999999</v>
      </c>
      <c r="F40" s="16">
        <v>1.29E-2</v>
      </c>
      <c r="G40" s="16"/>
    </row>
    <row r="41" spans="1:7" x14ac:dyDescent="0.25">
      <c r="A41" s="13" t="s">
        <v>2573</v>
      </c>
      <c r="B41" s="31" t="s">
        <v>2574</v>
      </c>
      <c r="C41" s="31" t="s">
        <v>2575</v>
      </c>
      <c r="D41" s="14">
        <v>275000</v>
      </c>
      <c r="E41" s="15">
        <v>968.14</v>
      </c>
      <c r="F41" s="16">
        <v>1.18E-2</v>
      </c>
      <c r="G41" s="16"/>
    </row>
    <row r="42" spans="1:7" x14ac:dyDescent="0.25">
      <c r="A42" s="13" t="s">
        <v>1819</v>
      </c>
      <c r="B42" s="31" t="s">
        <v>1820</v>
      </c>
      <c r="C42" s="31" t="s">
        <v>311</v>
      </c>
      <c r="D42" s="14">
        <v>500000</v>
      </c>
      <c r="E42" s="15">
        <v>929.95</v>
      </c>
      <c r="F42" s="16">
        <v>1.1299999999999999E-2</v>
      </c>
      <c r="G42" s="16"/>
    </row>
    <row r="43" spans="1:7" x14ac:dyDescent="0.25">
      <c r="A43" s="13" t="s">
        <v>2347</v>
      </c>
      <c r="B43" s="31" t="s">
        <v>2348</v>
      </c>
      <c r="C43" s="31" t="s">
        <v>557</v>
      </c>
      <c r="D43" s="14">
        <v>581440</v>
      </c>
      <c r="E43" s="15">
        <v>895.77</v>
      </c>
      <c r="F43" s="16">
        <v>1.09E-2</v>
      </c>
      <c r="G43" s="16"/>
    </row>
    <row r="44" spans="1:7" x14ac:dyDescent="0.25">
      <c r="A44" s="13" t="s">
        <v>2576</v>
      </c>
      <c r="B44" s="31" t="s">
        <v>2577</v>
      </c>
      <c r="C44" s="31" t="s">
        <v>295</v>
      </c>
      <c r="D44" s="14">
        <v>185697</v>
      </c>
      <c r="E44" s="15">
        <v>890.32</v>
      </c>
      <c r="F44" s="16">
        <v>1.09E-2</v>
      </c>
      <c r="G44" s="16"/>
    </row>
    <row r="45" spans="1:7" x14ac:dyDescent="0.25">
      <c r="A45" s="13" t="s">
        <v>2351</v>
      </c>
      <c r="B45" s="31" t="s">
        <v>2352</v>
      </c>
      <c r="C45" s="31" t="s">
        <v>557</v>
      </c>
      <c r="D45" s="14">
        <v>650000</v>
      </c>
      <c r="E45" s="15">
        <v>881.47</v>
      </c>
      <c r="F45" s="16">
        <v>1.0800000000000001E-2</v>
      </c>
      <c r="G45" s="16"/>
    </row>
    <row r="46" spans="1:7" x14ac:dyDescent="0.25">
      <c r="A46" s="13" t="s">
        <v>2578</v>
      </c>
      <c r="B46" s="31" t="s">
        <v>2579</v>
      </c>
      <c r="C46" s="31" t="s">
        <v>346</v>
      </c>
      <c r="D46" s="14">
        <v>213455</v>
      </c>
      <c r="E46" s="15">
        <v>867.8</v>
      </c>
      <c r="F46" s="16">
        <v>1.06E-2</v>
      </c>
      <c r="G46" s="16"/>
    </row>
    <row r="47" spans="1:7" x14ac:dyDescent="0.25">
      <c r="A47" s="13" t="s">
        <v>2580</v>
      </c>
      <c r="B47" s="31" t="s">
        <v>2581</v>
      </c>
      <c r="C47" s="31" t="s">
        <v>323</v>
      </c>
      <c r="D47" s="14">
        <v>146319</v>
      </c>
      <c r="E47" s="15">
        <v>856.04</v>
      </c>
      <c r="F47" s="16">
        <v>1.04E-2</v>
      </c>
      <c r="G47" s="16"/>
    </row>
    <row r="48" spans="1:7" x14ac:dyDescent="0.25">
      <c r="A48" s="13" t="s">
        <v>2582</v>
      </c>
      <c r="B48" s="31" t="s">
        <v>2583</v>
      </c>
      <c r="C48" s="31" t="s">
        <v>557</v>
      </c>
      <c r="D48" s="14">
        <v>185196</v>
      </c>
      <c r="E48" s="15">
        <v>843.29</v>
      </c>
      <c r="F48" s="16">
        <v>1.03E-2</v>
      </c>
      <c r="G48" s="16"/>
    </row>
    <row r="49" spans="1:7" x14ac:dyDescent="0.25">
      <c r="A49" s="13" t="s">
        <v>2349</v>
      </c>
      <c r="B49" s="31" t="s">
        <v>2350</v>
      </c>
      <c r="C49" s="31" t="s">
        <v>389</v>
      </c>
      <c r="D49" s="14">
        <v>200000</v>
      </c>
      <c r="E49" s="15">
        <v>806.8</v>
      </c>
      <c r="F49" s="16">
        <v>9.7999999999999997E-3</v>
      </c>
      <c r="G49" s="16"/>
    </row>
    <row r="50" spans="1:7" x14ac:dyDescent="0.25">
      <c r="A50" s="13" t="s">
        <v>2584</v>
      </c>
      <c r="B50" s="31" t="s">
        <v>2585</v>
      </c>
      <c r="C50" s="31" t="s">
        <v>910</v>
      </c>
      <c r="D50" s="14">
        <v>700000</v>
      </c>
      <c r="E50" s="15">
        <v>804.09</v>
      </c>
      <c r="F50" s="16">
        <v>9.7999999999999997E-3</v>
      </c>
      <c r="G50" s="16"/>
    </row>
    <row r="51" spans="1:7" x14ac:dyDescent="0.25">
      <c r="A51" s="13" t="s">
        <v>2586</v>
      </c>
      <c r="B51" s="31" t="s">
        <v>2587</v>
      </c>
      <c r="C51" s="31" t="s">
        <v>378</v>
      </c>
      <c r="D51" s="14">
        <v>270000</v>
      </c>
      <c r="E51" s="15">
        <v>783.81</v>
      </c>
      <c r="F51" s="16">
        <v>9.5999999999999992E-3</v>
      </c>
      <c r="G51" s="16"/>
    </row>
    <row r="52" spans="1:7" x14ac:dyDescent="0.25">
      <c r="A52" s="13" t="s">
        <v>2588</v>
      </c>
      <c r="B52" s="31" t="s">
        <v>2589</v>
      </c>
      <c r="C52" s="31" t="s">
        <v>557</v>
      </c>
      <c r="D52" s="14">
        <v>209335</v>
      </c>
      <c r="E52" s="15">
        <v>779.67</v>
      </c>
      <c r="F52" s="16">
        <v>9.4999999999999998E-3</v>
      </c>
      <c r="G52" s="16"/>
    </row>
    <row r="53" spans="1:7" x14ac:dyDescent="0.25">
      <c r="A53" s="13" t="s">
        <v>2590</v>
      </c>
      <c r="B53" s="31" t="s">
        <v>2591</v>
      </c>
      <c r="C53" s="31" t="s">
        <v>352</v>
      </c>
      <c r="D53" s="14">
        <v>327240</v>
      </c>
      <c r="E53" s="15">
        <v>613.79999999999995</v>
      </c>
      <c r="F53" s="16">
        <v>7.4999999999999997E-3</v>
      </c>
      <c r="G53" s="16"/>
    </row>
    <row r="54" spans="1:7" x14ac:dyDescent="0.25">
      <c r="A54" s="13" t="s">
        <v>2592</v>
      </c>
      <c r="B54" s="31" t="s">
        <v>2593</v>
      </c>
      <c r="C54" s="31" t="s">
        <v>295</v>
      </c>
      <c r="D54" s="14">
        <v>80000</v>
      </c>
      <c r="E54" s="15">
        <v>607.55999999999995</v>
      </c>
      <c r="F54" s="16">
        <v>7.4000000000000003E-3</v>
      </c>
      <c r="G54" s="16"/>
    </row>
    <row r="55" spans="1:7" x14ac:dyDescent="0.25">
      <c r="A55" s="13" t="s">
        <v>1189</v>
      </c>
      <c r="B55" s="31" t="s">
        <v>1190</v>
      </c>
      <c r="C55" s="31" t="s">
        <v>352</v>
      </c>
      <c r="D55" s="14">
        <v>380098</v>
      </c>
      <c r="E55" s="15">
        <v>577.79</v>
      </c>
      <c r="F55" s="16">
        <v>7.0000000000000001E-3</v>
      </c>
      <c r="G55" s="16"/>
    </row>
    <row r="56" spans="1:7" x14ac:dyDescent="0.25">
      <c r="A56" s="13" t="s">
        <v>2594</v>
      </c>
      <c r="B56" s="31" t="s">
        <v>2595</v>
      </c>
      <c r="C56" s="31" t="s">
        <v>278</v>
      </c>
      <c r="D56" s="14">
        <v>60000</v>
      </c>
      <c r="E56" s="15">
        <v>461.82</v>
      </c>
      <c r="F56" s="16">
        <v>5.5999999999999999E-3</v>
      </c>
      <c r="G56" s="16"/>
    </row>
    <row r="57" spans="1:7" x14ac:dyDescent="0.25">
      <c r="A57" s="13" t="s">
        <v>2353</v>
      </c>
      <c r="B57" s="31" t="s">
        <v>2354</v>
      </c>
      <c r="C57" s="31" t="s">
        <v>864</v>
      </c>
      <c r="D57" s="14">
        <v>799443</v>
      </c>
      <c r="E57" s="15">
        <v>444.89</v>
      </c>
      <c r="F57" s="16">
        <v>5.4000000000000003E-3</v>
      </c>
      <c r="G57" s="16"/>
    </row>
    <row r="58" spans="1:7" x14ac:dyDescent="0.25">
      <c r="A58" s="13" t="s">
        <v>2596</v>
      </c>
      <c r="B58" s="31" t="s">
        <v>2597</v>
      </c>
      <c r="C58" s="31" t="s">
        <v>437</v>
      </c>
      <c r="D58" s="14">
        <v>212165</v>
      </c>
      <c r="E58" s="15">
        <v>419.09</v>
      </c>
      <c r="F58" s="16">
        <v>5.1000000000000004E-3</v>
      </c>
      <c r="G58" s="16"/>
    </row>
    <row r="59" spans="1:7" x14ac:dyDescent="0.25">
      <c r="A59" s="13" t="s">
        <v>2598</v>
      </c>
      <c r="B59" s="31" t="s">
        <v>2599</v>
      </c>
      <c r="C59" s="31" t="s">
        <v>352</v>
      </c>
      <c r="D59" s="14">
        <v>83809</v>
      </c>
      <c r="E59" s="15">
        <v>391.51</v>
      </c>
      <c r="F59" s="16">
        <v>4.7999999999999996E-3</v>
      </c>
      <c r="G59" s="16"/>
    </row>
    <row r="60" spans="1:7" x14ac:dyDescent="0.25">
      <c r="A60" s="13" t="s">
        <v>2600</v>
      </c>
      <c r="B60" s="31" t="s">
        <v>2601</v>
      </c>
      <c r="C60" s="31" t="s">
        <v>366</v>
      </c>
      <c r="D60" s="14">
        <v>190990</v>
      </c>
      <c r="E60" s="15">
        <v>339.33</v>
      </c>
      <c r="F60" s="16">
        <v>4.1000000000000003E-3</v>
      </c>
      <c r="G60" s="16"/>
    </row>
    <row r="61" spans="1:7" x14ac:dyDescent="0.25">
      <c r="A61" s="13" t="s">
        <v>1175</v>
      </c>
      <c r="B61" s="31" t="s">
        <v>1176</v>
      </c>
      <c r="C61" s="31" t="s">
        <v>311</v>
      </c>
      <c r="D61" s="14">
        <v>59000</v>
      </c>
      <c r="E61" s="15">
        <v>273.23</v>
      </c>
      <c r="F61" s="16">
        <v>3.3E-3</v>
      </c>
      <c r="G61" s="16"/>
    </row>
    <row r="62" spans="1:7" x14ac:dyDescent="0.25">
      <c r="A62" s="13" t="s">
        <v>2602</v>
      </c>
      <c r="B62" s="31" t="s">
        <v>2603</v>
      </c>
      <c r="C62" s="31" t="s">
        <v>268</v>
      </c>
      <c r="D62" s="14">
        <v>251589</v>
      </c>
      <c r="E62" s="15">
        <v>226.86</v>
      </c>
      <c r="F62" s="16">
        <v>2.8E-3</v>
      </c>
      <c r="G62" s="16"/>
    </row>
    <row r="63" spans="1:7" x14ac:dyDescent="0.25">
      <c r="A63" s="13" t="s">
        <v>1988</v>
      </c>
      <c r="B63" s="31" t="s">
        <v>1989</v>
      </c>
      <c r="C63" s="31" t="s">
        <v>1206</v>
      </c>
      <c r="D63" s="14">
        <v>46313</v>
      </c>
      <c r="E63" s="15">
        <v>211.42</v>
      </c>
      <c r="F63" s="16">
        <v>2.5999999999999999E-3</v>
      </c>
      <c r="G63" s="16"/>
    </row>
    <row r="64" spans="1:7" x14ac:dyDescent="0.25">
      <c r="A64" s="13" t="s">
        <v>2604</v>
      </c>
      <c r="B64" s="31" t="s">
        <v>2605</v>
      </c>
      <c r="C64" s="31" t="s">
        <v>349</v>
      </c>
      <c r="D64" s="14">
        <v>84315</v>
      </c>
      <c r="E64" s="15">
        <v>179.7</v>
      </c>
      <c r="F64" s="16">
        <v>2.2000000000000001E-3</v>
      </c>
      <c r="G64" s="16"/>
    </row>
    <row r="65" spans="1:7" x14ac:dyDescent="0.25">
      <c r="A65" s="13" t="s">
        <v>2606</v>
      </c>
      <c r="B65" s="31" t="s">
        <v>2607</v>
      </c>
      <c r="C65" s="31" t="s">
        <v>284</v>
      </c>
      <c r="D65" s="14">
        <v>18019</v>
      </c>
      <c r="E65" s="15">
        <v>127.27</v>
      </c>
      <c r="F65" s="16">
        <v>1.6000000000000001E-3</v>
      </c>
      <c r="G65" s="16"/>
    </row>
    <row r="66" spans="1:7" x14ac:dyDescent="0.25">
      <c r="A66" s="13" t="s">
        <v>2608</v>
      </c>
      <c r="B66" s="31" t="s">
        <v>2609</v>
      </c>
      <c r="C66" s="31" t="s">
        <v>333</v>
      </c>
      <c r="D66" s="14">
        <v>24888</v>
      </c>
      <c r="E66" s="15">
        <v>81.17</v>
      </c>
      <c r="F66" s="16">
        <v>1E-3</v>
      </c>
      <c r="G66" s="16"/>
    </row>
    <row r="67" spans="1:7" x14ac:dyDescent="0.25">
      <c r="A67" s="13" t="s">
        <v>1939</v>
      </c>
      <c r="B67" s="31" t="s">
        <v>1940</v>
      </c>
      <c r="C67" s="31" t="s">
        <v>864</v>
      </c>
      <c r="D67" s="14">
        <v>8903</v>
      </c>
      <c r="E67" s="15">
        <v>36.47</v>
      </c>
      <c r="F67" s="16">
        <v>4.0000000000000002E-4</v>
      </c>
      <c r="G67" s="16"/>
    </row>
    <row r="68" spans="1:7" x14ac:dyDescent="0.25">
      <c r="A68" s="17" t="s">
        <v>189</v>
      </c>
      <c r="B68" s="32"/>
      <c r="C68" s="32"/>
      <c r="D68" s="18"/>
      <c r="E68" s="37">
        <v>79881.320000000007</v>
      </c>
      <c r="F68" s="38">
        <v>0.97409999999999997</v>
      </c>
      <c r="G68" s="21"/>
    </row>
    <row r="69" spans="1:7" x14ac:dyDescent="0.25">
      <c r="A69" s="17" t="s">
        <v>481</v>
      </c>
      <c r="B69" s="31"/>
      <c r="C69" s="31"/>
      <c r="D69" s="14"/>
      <c r="E69" s="15"/>
      <c r="F69" s="16"/>
      <c r="G69" s="16"/>
    </row>
    <row r="70" spans="1:7" x14ac:dyDescent="0.25">
      <c r="A70" s="17" t="s">
        <v>189</v>
      </c>
      <c r="B70" s="31"/>
      <c r="C70" s="31"/>
      <c r="D70" s="14"/>
      <c r="E70" s="39" t="s">
        <v>155</v>
      </c>
      <c r="F70" s="40" t="s">
        <v>155</v>
      </c>
      <c r="G70" s="16"/>
    </row>
    <row r="71" spans="1:7" x14ac:dyDescent="0.25">
      <c r="A71" s="24" t="s">
        <v>192</v>
      </c>
      <c r="B71" s="33"/>
      <c r="C71" s="33"/>
      <c r="D71" s="25"/>
      <c r="E71" s="28">
        <v>79881.320000000007</v>
      </c>
      <c r="F71" s="29">
        <v>0.97409999999999997</v>
      </c>
      <c r="G71" s="21"/>
    </row>
    <row r="72" spans="1:7" x14ac:dyDescent="0.25">
      <c r="A72" s="13"/>
      <c r="B72" s="31"/>
      <c r="C72" s="31"/>
      <c r="D72" s="14"/>
      <c r="E72" s="15"/>
      <c r="F72" s="16"/>
      <c r="G72" s="16"/>
    </row>
    <row r="73" spans="1:7" x14ac:dyDescent="0.25">
      <c r="A73" s="17" t="s">
        <v>1525</v>
      </c>
      <c r="B73" s="31"/>
      <c r="C73" s="31"/>
      <c r="D73" s="14"/>
      <c r="E73" s="15"/>
      <c r="F73" s="16"/>
      <c r="G73" s="16"/>
    </row>
    <row r="74" spans="1:7" x14ac:dyDescent="0.25">
      <c r="A74" s="17" t="s">
        <v>1526</v>
      </c>
      <c r="B74" s="31"/>
      <c r="C74" s="31"/>
      <c r="D74" s="14"/>
      <c r="E74" s="15"/>
      <c r="F74" s="16"/>
      <c r="G74" s="16"/>
    </row>
    <row r="75" spans="1:7" x14ac:dyDescent="0.25">
      <c r="A75" s="13" t="s">
        <v>2610</v>
      </c>
      <c r="B75" s="31"/>
      <c r="C75" s="31" t="s">
        <v>2611</v>
      </c>
      <c r="D75" s="14">
        <v>7930</v>
      </c>
      <c r="E75" s="15">
        <v>1778.4</v>
      </c>
      <c r="F75" s="16">
        <v>2.1690999999999998E-2</v>
      </c>
      <c r="G75" s="16"/>
    </row>
    <row r="76" spans="1:7" x14ac:dyDescent="0.25">
      <c r="A76" s="17" t="s">
        <v>189</v>
      </c>
      <c r="B76" s="32"/>
      <c r="C76" s="32"/>
      <c r="D76" s="18"/>
      <c r="E76" s="37">
        <v>1778.4</v>
      </c>
      <c r="F76" s="38">
        <v>2.1690999999999998E-2</v>
      </c>
      <c r="G76" s="21"/>
    </row>
    <row r="77" spans="1:7" x14ac:dyDescent="0.25">
      <c r="A77" s="13"/>
      <c r="B77" s="31"/>
      <c r="C77" s="31"/>
      <c r="D77" s="14"/>
      <c r="E77" s="15"/>
      <c r="F77" s="16"/>
      <c r="G77" s="16"/>
    </row>
    <row r="78" spans="1:7" x14ac:dyDescent="0.25">
      <c r="A78" s="13"/>
      <c r="B78" s="31"/>
      <c r="C78" s="31"/>
      <c r="D78" s="14"/>
      <c r="E78" s="15"/>
      <c r="F78" s="16"/>
      <c r="G78" s="16"/>
    </row>
    <row r="79" spans="1:7" x14ac:dyDescent="0.25">
      <c r="A79" s="13"/>
      <c r="B79" s="31"/>
      <c r="C79" s="31"/>
      <c r="D79" s="14"/>
      <c r="E79" s="15"/>
      <c r="F79" s="16"/>
      <c r="G79" s="16"/>
    </row>
    <row r="80" spans="1:7" x14ac:dyDescent="0.25">
      <c r="A80" s="24" t="s">
        <v>192</v>
      </c>
      <c r="B80" s="33"/>
      <c r="C80" s="33"/>
      <c r="D80" s="25"/>
      <c r="E80" s="19">
        <v>1778.4</v>
      </c>
      <c r="F80" s="20">
        <v>2.1690999999999998E-2</v>
      </c>
      <c r="G80" s="21"/>
    </row>
    <row r="81" spans="1:7" x14ac:dyDescent="0.25">
      <c r="A81" s="13"/>
      <c r="B81" s="31"/>
      <c r="C81" s="31"/>
      <c r="D81" s="14"/>
      <c r="E81" s="15"/>
      <c r="F81" s="16"/>
      <c r="G81" s="16"/>
    </row>
    <row r="82" spans="1:7" x14ac:dyDescent="0.25">
      <c r="A82" s="17" t="s">
        <v>599</v>
      </c>
      <c r="B82" s="31"/>
      <c r="C82" s="31"/>
      <c r="D82" s="14"/>
      <c r="E82" s="15"/>
      <c r="F82" s="16"/>
      <c r="G82" s="16"/>
    </row>
    <row r="83" spans="1:7" x14ac:dyDescent="0.25">
      <c r="A83" s="13"/>
      <c r="B83" s="31"/>
      <c r="C83" s="31"/>
      <c r="D83" s="14"/>
      <c r="E83" s="15"/>
      <c r="F83" s="16"/>
      <c r="G83" s="16"/>
    </row>
    <row r="84" spans="1:7" x14ac:dyDescent="0.25">
      <c r="A84" s="17" t="s">
        <v>600</v>
      </c>
      <c r="B84" s="31"/>
      <c r="C84" s="31"/>
      <c r="D84" s="14"/>
      <c r="E84" s="15"/>
      <c r="F84" s="16"/>
      <c r="G84" s="16"/>
    </row>
    <row r="85" spans="1:7" x14ac:dyDescent="0.25">
      <c r="A85" s="13" t="s">
        <v>603</v>
      </c>
      <c r="B85" s="31" t="s">
        <v>604</v>
      </c>
      <c r="C85" s="31" t="s">
        <v>238</v>
      </c>
      <c r="D85" s="14">
        <v>200000</v>
      </c>
      <c r="E85" s="15">
        <v>198.12</v>
      </c>
      <c r="F85" s="16">
        <v>2.3999999999999998E-3</v>
      </c>
      <c r="G85" s="16">
        <v>5.4002000000000001E-2</v>
      </c>
    </row>
    <row r="86" spans="1:7" x14ac:dyDescent="0.25">
      <c r="A86" s="13" t="s">
        <v>1019</v>
      </c>
      <c r="B86" s="31" t="s">
        <v>1020</v>
      </c>
      <c r="C86" s="31" t="s">
        <v>238</v>
      </c>
      <c r="D86" s="14">
        <v>150000</v>
      </c>
      <c r="E86" s="15">
        <v>149.97999999999999</v>
      </c>
      <c r="F86" s="16">
        <v>1.8E-3</v>
      </c>
      <c r="G86" s="16">
        <v>5.3297999999999998E-2</v>
      </c>
    </row>
    <row r="87" spans="1:7" x14ac:dyDescent="0.25">
      <c r="A87" s="13" t="s">
        <v>832</v>
      </c>
      <c r="B87" s="31" t="s">
        <v>833</v>
      </c>
      <c r="C87" s="31" t="s">
        <v>238</v>
      </c>
      <c r="D87" s="14">
        <v>150000</v>
      </c>
      <c r="E87" s="15">
        <v>149.52000000000001</v>
      </c>
      <c r="F87" s="16">
        <v>1.8E-3</v>
      </c>
      <c r="G87" s="16">
        <v>5.3011000000000003E-2</v>
      </c>
    </row>
    <row r="88" spans="1:7" x14ac:dyDescent="0.25">
      <c r="A88" s="17" t="s">
        <v>189</v>
      </c>
      <c r="B88" s="32"/>
      <c r="C88" s="32"/>
      <c r="D88" s="18"/>
      <c r="E88" s="37">
        <v>497.62</v>
      </c>
      <c r="F88" s="38">
        <v>6.0000000000000001E-3</v>
      </c>
      <c r="G88" s="21"/>
    </row>
    <row r="89" spans="1:7" x14ac:dyDescent="0.25">
      <c r="A89" s="13"/>
      <c r="B89" s="31"/>
      <c r="C89" s="31"/>
      <c r="D89" s="14"/>
      <c r="E89" s="15"/>
      <c r="F89" s="16"/>
      <c r="G89" s="16"/>
    </row>
    <row r="90" spans="1:7" x14ac:dyDescent="0.25">
      <c r="A90" s="24" t="s">
        <v>192</v>
      </c>
      <c r="B90" s="33"/>
      <c r="C90" s="33"/>
      <c r="D90" s="25"/>
      <c r="E90" s="19">
        <v>497.62</v>
      </c>
      <c r="F90" s="20">
        <v>6.0000000000000001E-3</v>
      </c>
      <c r="G90" s="21"/>
    </row>
    <row r="91" spans="1:7" x14ac:dyDescent="0.25">
      <c r="A91" s="13"/>
      <c r="B91" s="31"/>
      <c r="C91" s="31"/>
      <c r="D91" s="14"/>
      <c r="E91" s="15"/>
      <c r="F91" s="16"/>
      <c r="G91" s="16"/>
    </row>
    <row r="92" spans="1:7" x14ac:dyDescent="0.25">
      <c r="A92" s="13"/>
      <c r="B92" s="31"/>
      <c r="C92" s="31"/>
      <c r="D92" s="14"/>
      <c r="E92" s="15"/>
      <c r="F92" s="16"/>
      <c r="G92" s="16"/>
    </row>
    <row r="93" spans="1:7" x14ac:dyDescent="0.25">
      <c r="A93" s="17" t="s">
        <v>193</v>
      </c>
      <c r="B93" s="31"/>
      <c r="C93" s="31"/>
      <c r="D93" s="14"/>
      <c r="E93" s="15"/>
      <c r="F93" s="16"/>
      <c r="G93" s="16"/>
    </row>
    <row r="94" spans="1:7" x14ac:dyDescent="0.25">
      <c r="A94" s="13" t="s">
        <v>194</v>
      </c>
      <c r="B94" s="31"/>
      <c r="C94" s="31"/>
      <c r="D94" s="14"/>
      <c r="E94" s="15">
        <v>1835.21</v>
      </c>
      <c r="F94" s="16">
        <v>2.24E-2</v>
      </c>
      <c r="G94" s="16">
        <v>5.2232000000000001E-2</v>
      </c>
    </row>
    <row r="95" spans="1:7" x14ac:dyDescent="0.25">
      <c r="A95" s="17" t="s">
        <v>189</v>
      </c>
      <c r="B95" s="32"/>
      <c r="C95" s="32"/>
      <c r="D95" s="18"/>
      <c r="E95" s="37">
        <v>1835.21</v>
      </c>
      <c r="F95" s="38">
        <v>2.24E-2</v>
      </c>
      <c r="G95" s="21"/>
    </row>
    <row r="96" spans="1:7" x14ac:dyDescent="0.25">
      <c r="A96" s="13"/>
      <c r="B96" s="31"/>
      <c r="C96" s="31"/>
      <c r="D96" s="14"/>
      <c r="E96" s="15"/>
      <c r="F96" s="16"/>
      <c r="G96" s="16"/>
    </row>
    <row r="97" spans="1:7" x14ac:dyDescent="0.25">
      <c r="A97" s="24" t="s">
        <v>192</v>
      </c>
      <c r="B97" s="33"/>
      <c r="C97" s="33"/>
      <c r="D97" s="25"/>
      <c r="E97" s="19">
        <v>1835.21</v>
      </c>
      <c r="F97" s="20">
        <v>2.24E-2</v>
      </c>
      <c r="G97" s="21"/>
    </row>
    <row r="98" spans="1:7" x14ac:dyDescent="0.25">
      <c r="A98" s="13" t="s">
        <v>195</v>
      </c>
      <c r="B98" s="31"/>
      <c r="C98" s="31"/>
      <c r="D98" s="14"/>
      <c r="E98" s="15">
        <v>0.52524269999999995</v>
      </c>
      <c r="F98" s="60" t="s">
        <v>197</v>
      </c>
      <c r="G98" s="16"/>
    </row>
    <row r="99" spans="1:7" x14ac:dyDescent="0.25">
      <c r="A99" s="13" t="s">
        <v>196</v>
      </c>
      <c r="B99" s="31"/>
      <c r="C99" s="31"/>
      <c r="D99" s="14"/>
      <c r="E99" s="35">
        <v>-227.89524270000001</v>
      </c>
      <c r="F99" s="36">
        <v>-2.506E-3</v>
      </c>
      <c r="G99" s="16">
        <v>5.2232000000000001E-2</v>
      </c>
    </row>
    <row r="100" spans="1:7" x14ac:dyDescent="0.25">
      <c r="A100" s="26" t="s">
        <v>198</v>
      </c>
      <c r="B100" s="34"/>
      <c r="C100" s="34"/>
      <c r="D100" s="27"/>
      <c r="E100" s="28">
        <v>81986.78</v>
      </c>
      <c r="F100" s="29">
        <v>1</v>
      </c>
      <c r="G100" s="29"/>
    </row>
    <row r="102" spans="1:7" x14ac:dyDescent="0.25">
      <c r="A102" s="1" t="s">
        <v>1644</v>
      </c>
    </row>
    <row r="103" spans="1:7" x14ac:dyDescent="0.25">
      <c r="A103" s="74" t="s">
        <v>200</v>
      </c>
    </row>
    <row r="105" spans="1:7" x14ac:dyDescent="0.25">
      <c r="A105" s="1" t="s">
        <v>211</v>
      </c>
    </row>
    <row r="106" spans="1:7" x14ac:dyDescent="0.25">
      <c r="A106" s="48" t="s">
        <v>212</v>
      </c>
      <c r="B106" s="3" t="s">
        <v>155</v>
      </c>
    </row>
    <row r="107" spans="1:7" x14ac:dyDescent="0.25">
      <c r="A107" t="s">
        <v>213</v>
      </c>
    </row>
    <row r="108" spans="1:7" x14ac:dyDescent="0.25">
      <c r="A108" t="s">
        <v>214</v>
      </c>
      <c r="B108" t="s">
        <v>215</v>
      </c>
      <c r="C108" t="s">
        <v>215</v>
      </c>
    </row>
    <row r="109" spans="1:7" x14ac:dyDescent="0.25">
      <c r="B109" s="49">
        <v>45930</v>
      </c>
      <c r="C109" s="49">
        <v>46112</v>
      </c>
    </row>
    <row r="110" spans="1:7" x14ac:dyDescent="0.25">
      <c r="A110" t="s">
        <v>482</v>
      </c>
      <c r="B110">
        <v>29.106200000000001</v>
      </c>
      <c r="C110">
        <v>25.657900000000001</v>
      </c>
    </row>
    <row r="111" spans="1:7" x14ac:dyDescent="0.25">
      <c r="A111" t="s">
        <v>217</v>
      </c>
      <c r="B111">
        <v>29.106300000000001</v>
      </c>
      <c r="C111">
        <v>25.658000000000001</v>
      </c>
    </row>
    <row r="112" spans="1:7" x14ac:dyDescent="0.25">
      <c r="A112" t="s">
        <v>483</v>
      </c>
      <c r="B112">
        <v>27.115600000000001</v>
      </c>
      <c r="C112">
        <v>23.7514</v>
      </c>
    </row>
    <row r="113" spans="1:4" x14ac:dyDescent="0.25">
      <c r="A113" t="s">
        <v>219</v>
      </c>
      <c r="B113">
        <v>27.1142</v>
      </c>
      <c r="C113">
        <v>23.7502</v>
      </c>
    </row>
    <row r="115" spans="1:4" x14ac:dyDescent="0.25">
      <c r="A115" t="s">
        <v>220</v>
      </c>
      <c r="B115" s="3" t="s">
        <v>155</v>
      </c>
    </row>
    <row r="116" spans="1:4" x14ac:dyDescent="0.25">
      <c r="A116" t="s">
        <v>221</v>
      </c>
      <c r="B116" s="3" t="s">
        <v>155</v>
      </c>
    </row>
    <row r="117" spans="1:4" x14ac:dyDescent="0.25">
      <c r="A117" s="48" t="s">
        <v>222</v>
      </c>
      <c r="B117" s="3" t="s">
        <v>155</v>
      </c>
    </row>
    <row r="118" spans="1:4" x14ac:dyDescent="0.25">
      <c r="A118" s="48" t="s">
        <v>223</v>
      </c>
      <c r="B118" s="3" t="s">
        <v>155</v>
      </c>
    </row>
    <row r="119" spans="1:4" x14ac:dyDescent="0.25">
      <c r="A119" t="s">
        <v>484</v>
      </c>
      <c r="B119" s="50">
        <v>1.3680000000000001</v>
      </c>
    </row>
    <row r="120" spans="1:4" ht="29.1" customHeight="1" x14ac:dyDescent="0.25">
      <c r="A120" s="48" t="s">
        <v>225</v>
      </c>
      <c r="B120" s="3">
        <v>1778.3976600000001</v>
      </c>
    </row>
    <row r="121" spans="1:4" ht="29.1" customHeight="1" x14ac:dyDescent="0.25">
      <c r="A121" s="48" t="s">
        <v>226</v>
      </c>
      <c r="B121" s="3" t="s">
        <v>155</v>
      </c>
    </row>
    <row r="122" spans="1:4" ht="29.1" customHeight="1" x14ac:dyDescent="0.25">
      <c r="A122" s="48" t="s">
        <v>227</v>
      </c>
      <c r="B122" s="52">
        <v>2179.4699999999998</v>
      </c>
    </row>
    <row r="123" spans="1:4" x14ac:dyDescent="0.25">
      <c r="A123" s="48" t="s">
        <v>228</v>
      </c>
      <c r="B123" s="3" t="s">
        <v>155</v>
      </c>
    </row>
    <row r="124" spans="1:4" x14ac:dyDescent="0.25">
      <c r="A124" s="48" t="s">
        <v>229</v>
      </c>
      <c r="B124" s="3" t="s">
        <v>155</v>
      </c>
    </row>
    <row r="126" spans="1:4" ht="69.95" customHeight="1" x14ac:dyDescent="0.25">
      <c r="A126" s="120" t="s">
        <v>230</v>
      </c>
      <c r="B126" s="120" t="s">
        <v>231</v>
      </c>
      <c r="C126" s="120" t="s">
        <v>3</v>
      </c>
      <c r="D126" s="120" t="s">
        <v>4</v>
      </c>
    </row>
    <row r="127" spans="1:4" ht="69.95" customHeight="1" x14ac:dyDescent="0.25">
      <c r="A127" s="120" t="s">
        <v>2612</v>
      </c>
      <c r="B127" s="120"/>
      <c r="C127" s="120" t="s">
        <v>97</v>
      </c>
      <c r="D127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48"/>
  <sheetViews>
    <sheetView showGridLines="0" workbookViewId="0">
      <pane ySplit="6" topLeftCell="A41" activePane="bottomLeft" state="frozen"/>
      <selection activeCell="B70" sqref="B70"/>
      <selection pane="bottomLeft" activeCell="A41" sqref="A41"/>
    </sheetView>
  </sheetViews>
  <sheetFormatPr defaultRowHeight="15" x14ac:dyDescent="0.25"/>
  <cols>
    <col min="1" max="1" width="68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2613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2614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587</v>
      </c>
      <c r="B9" s="31"/>
      <c r="C9" s="31"/>
      <c r="D9" s="14"/>
      <c r="E9" s="15"/>
      <c r="F9" s="16"/>
      <c r="G9" s="16"/>
    </row>
    <row r="10" spans="1:8" x14ac:dyDescent="0.25">
      <c r="A10" s="17" t="s">
        <v>588</v>
      </c>
      <c r="B10" s="32"/>
      <c r="C10" s="32"/>
      <c r="D10" s="18"/>
      <c r="E10" s="41"/>
      <c r="F10" s="21"/>
      <c r="G10" s="21"/>
    </row>
    <row r="11" spans="1:8" x14ac:dyDescent="0.25">
      <c r="A11" s="13" t="s">
        <v>2615</v>
      </c>
      <c r="B11" s="31" t="s">
        <v>2616</v>
      </c>
      <c r="C11" s="31"/>
      <c r="D11" s="14">
        <v>759410.84600000002</v>
      </c>
      <c r="E11" s="15">
        <v>143576.10999999999</v>
      </c>
      <c r="F11" s="16">
        <v>0.53610000000000002</v>
      </c>
      <c r="G11" s="16"/>
    </row>
    <row r="12" spans="1:8" x14ac:dyDescent="0.25">
      <c r="A12" s="13" t="s">
        <v>2617</v>
      </c>
      <c r="B12" s="31" t="s">
        <v>2618</v>
      </c>
      <c r="C12" s="31"/>
      <c r="D12" s="14">
        <v>413168.96100000001</v>
      </c>
      <c r="E12" s="15">
        <v>115967.6</v>
      </c>
      <c r="F12" s="16">
        <v>0.433</v>
      </c>
      <c r="G12" s="16"/>
    </row>
    <row r="13" spans="1:8" x14ac:dyDescent="0.25">
      <c r="A13" s="17" t="s">
        <v>189</v>
      </c>
      <c r="B13" s="32"/>
      <c r="C13" s="32"/>
      <c r="D13" s="18"/>
      <c r="E13" s="19">
        <v>259543.71</v>
      </c>
      <c r="F13" s="20">
        <v>0.96909999999999996</v>
      </c>
      <c r="G13" s="21"/>
    </row>
    <row r="14" spans="1:8" x14ac:dyDescent="0.25">
      <c r="A14" s="13"/>
      <c r="B14" s="31"/>
      <c r="C14" s="31"/>
      <c r="D14" s="14"/>
      <c r="E14" s="15"/>
      <c r="F14" s="16"/>
      <c r="G14" s="16"/>
    </row>
    <row r="15" spans="1:8" x14ac:dyDescent="0.25">
      <c r="A15" s="24" t="s">
        <v>192</v>
      </c>
      <c r="B15" s="33"/>
      <c r="C15" s="33"/>
      <c r="D15" s="25"/>
      <c r="E15" s="19">
        <v>259543.71</v>
      </c>
      <c r="F15" s="20">
        <v>0.96909999999999996</v>
      </c>
      <c r="G15" s="21"/>
    </row>
    <row r="16" spans="1:8" x14ac:dyDescent="0.25">
      <c r="A16" s="13"/>
      <c r="B16" s="31"/>
      <c r="C16" s="31"/>
      <c r="D16" s="14"/>
      <c r="E16" s="15"/>
      <c r="F16" s="16"/>
      <c r="G16" s="16"/>
    </row>
    <row r="17" spans="1:7" x14ac:dyDescent="0.25">
      <c r="A17" s="17" t="s">
        <v>193</v>
      </c>
      <c r="B17" s="31"/>
      <c r="C17" s="31"/>
      <c r="D17" s="14"/>
      <c r="E17" s="15"/>
      <c r="F17" s="16"/>
      <c r="G17" s="16"/>
    </row>
    <row r="18" spans="1:7" x14ac:dyDescent="0.25">
      <c r="A18" s="13" t="s">
        <v>194</v>
      </c>
      <c r="B18" s="31"/>
      <c r="C18" s="31"/>
      <c r="D18" s="14"/>
      <c r="E18" s="15">
        <v>8756.24</v>
      </c>
      <c r="F18" s="16">
        <v>3.27E-2</v>
      </c>
      <c r="G18" s="16">
        <v>5.2232000000000001E-2</v>
      </c>
    </row>
    <row r="19" spans="1:7" x14ac:dyDescent="0.25">
      <c r="A19" s="17" t="s">
        <v>189</v>
      </c>
      <c r="B19" s="32"/>
      <c r="C19" s="32"/>
      <c r="D19" s="18"/>
      <c r="E19" s="19">
        <v>8756.24</v>
      </c>
      <c r="F19" s="20">
        <v>3.27E-2</v>
      </c>
      <c r="G19" s="21"/>
    </row>
    <row r="20" spans="1:7" x14ac:dyDescent="0.25">
      <c r="A20" s="13"/>
      <c r="B20" s="31"/>
      <c r="C20" s="31"/>
      <c r="D20" s="14"/>
      <c r="E20" s="15"/>
      <c r="F20" s="16"/>
      <c r="G20" s="16"/>
    </row>
    <row r="21" spans="1:7" x14ac:dyDescent="0.25">
      <c r="A21" s="24" t="s">
        <v>192</v>
      </c>
      <c r="B21" s="33"/>
      <c r="C21" s="33"/>
      <c r="D21" s="25"/>
      <c r="E21" s="19">
        <v>8756.24</v>
      </c>
      <c r="F21" s="20">
        <v>3.27E-2</v>
      </c>
      <c r="G21" s="21"/>
    </row>
    <row r="22" spans="1:7" x14ac:dyDescent="0.25">
      <c r="A22" s="13" t="s">
        <v>195</v>
      </c>
      <c r="B22" s="31"/>
      <c r="C22" s="31"/>
      <c r="D22" s="14"/>
      <c r="E22" s="15">
        <v>2.5060601</v>
      </c>
      <c r="F22" s="60" t="s">
        <v>197</v>
      </c>
      <c r="G22" s="16"/>
    </row>
    <row r="23" spans="1:7" x14ac:dyDescent="0.25">
      <c r="A23" s="13" t="s">
        <v>196</v>
      </c>
      <c r="B23" s="31"/>
      <c r="C23" s="31"/>
      <c r="D23" s="14"/>
      <c r="E23" s="35">
        <v>-470.37606010000002</v>
      </c>
      <c r="F23" s="36">
        <v>-1.8090000000000001E-3</v>
      </c>
      <c r="G23" s="16">
        <v>5.2232000000000001E-2</v>
      </c>
    </row>
    <row r="24" spans="1:7" x14ac:dyDescent="0.25">
      <c r="A24" s="26" t="s">
        <v>198</v>
      </c>
      <c r="B24" s="34"/>
      <c r="C24" s="34"/>
      <c r="D24" s="27"/>
      <c r="E24" s="28">
        <v>267832.08</v>
      </c>
      <c r="F24" s="29">
        <v>1</v>
      </c>
      <c r="G24" s="29"/>
    </row>
    <row r="26" spans="1:7" x14ac:dyDescent="0.25">
      <c r="A26" s="74" t="s">
        <v>200</v>
      </c>
    </row>
    <row r="29" spans="1:7" x14ac:dyDescent="0.25">
      <c r="A29" s="1" t="s">
        <v>211</v>
      </c>
    </row>
    <row r="30" spans="1:7" x14ac:dyDescent="0.25">
      <c r="A30" s="48" t="s">
        <v>212</v>
      </c>
      <c r="B30" s="3" t="s">
        <v>155</v>
      </c>
    </row>
    <row r="31" spans="1:7" x14ac:dyDescent="0.25">
      <c r="A31" t="s">
        <v>213</v>
      </c>
    </row>
    <row r="32" spans="1:7" x14ac:dyDescent="0.25">
      <c r="A32" t="s">
        <v>214</v>
      </c>
      <c r="B32" t="s">
        <v>215</v>
      </c>
      <c r="C32" t="s">
        <v>215</v>
      </c>
    </row>
    <row r="33" spans="1:4" x14ac:dyDescent="0.25">
      <c r="B33" s="49">
        <v>45930</v>
      </c>
      <c r="C33" s="49">
        <v>46112</v>
      </c>
    </row>
    <row r="34" spans="1:4" x14ac:dyDescent="0.25">
      <c r="A34" t="s">
        <v>482</v>
      </c>
      <c r="B34">
        <v>59.067999999999998</v>
      </c>
      <c r="C34">
        <v>62.118000000000002</v>
      </c>
    </row>
    <row r="35" spans="1:4" x14ac:dyDescent="0.25">
      <c r="A35" t="s">
        <v>483</v>
      </c>
      <c r="B35">
        <v>52.462000000000003</v>
      </c>
      <c r="C35">
        <v>54.932000000000002</v>
      </c>
    </row>
    <row r="37" spans="1:4" x14ac:dyDescent="0.25">
      <c r="A37" t="s">
        <v>220</v>
      </c>
      <c r="B37" s="3" t="s">
        <v>155</v>
      </c>
    </row>
    <row r="38" spans="1:4" x14ac:dyDescent="0.25">
      <c r="A38" t="s">
        <v>221</v>
      </c>
      <c r="B38" s="3" t="s">
        <v>155</v>
      </c>
    </row>
    <row r="39" spans="1:4" x14ac:dyDescent="0.25">
      <c r="A39" s="48" t="s">
        <v>222</v>
      </c>
      <c r="B39" s="3" t="s">
        <v>155</v>
      </c>
    </row>
    <row r="40" spans="1:4" x14ac:dyDescent="0.25">
      <c r="A40" s="48" t="s">
        <v>223</v>
      </c>
      <c r="B40" s="50">
        <v>259543.71334379999</v>
      </c>
    </row>
    <row r="41" spans="1:4" ht="29.1" customHeight="1" x14ac:dyDescent="0.25">
      <c r="A41" s="48" t="s">
        <v>591</v>
      </c>
      <c r="B41" s="3" t="s">
        <v>155</v>
      </c>
    </row>
    <row r="42" spans="1:4" ht="29.1" customHeight="1" x14ac:dyDescent="0.25">
      <c r="A42" s="48" t="s">
        <v>592</v>
      </c>
      <c r="B42" s="3" t="s">
        <v>155</v>
      </c>
    </row>
    <row r="43" spans="1:4" ht="29.1" customHeight="1" x14ac:dyDescent="0.25">
      <c r="A43" s="48" t="s">
        <v>593</v>
      </c>
      <c r="B43" s="3" t="s">
        <v>155</v>
      </c>
    </row>
    <row r="44" spans="1:4" x14ac:dyDescent="0.25">
      <c r="A44" s="48" t="s">
        <v>594</v>
      </c>
      <c r="B44" s="3" t="s">
        <v>155</v>
      </c>
    </row>
    <row r="45" spans="1:4" x14ac:dyDescent="0.25">
      <c r="A45" s="48" t="s">
        <v>595</v>
      </c>
      <c r="B45" s="3" t="s">
        <v>155</v>
      </c>
    </row>
    <row r="47" spans="1:4" ht="69.95" customHeight="1" x14ac:dyDescent="0.25">
      <c r="A47" s="120" t="s">
        <v>230</v>
      </c>
      <c r="B47" s="120" t="s">
        <v>231</v>
      </c>
      <c r="C47" s="120" t="s">
        <v>3</v>
      </c>
      <c r="D47" s="120" t="s">
        <v>4</v>
      </c>
    </row>
    <row r="48" spans="1:4" ht="69.95" customHeight="1" x14ac:dyDescent="0.25">
      <c r="A48" s="120" t="s">
        <v>2619</v>
      </c>
      <c r="B48" s="120"/>
      <c r="C48" s="120" t="s">
        <v>99</v>
      </c>
      <c r="D48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99"/>
  <sheetViews>
    <sheetView showGridLines="0" workbookViewId="0">
      <pane ySplit="6" topLeftCell="A87" activePane="bottomLeft" state="frozen"/>
      <selection activeCell="B70" sqref="B70"/>
      <selection pane="bottomLeft" activeCell="A92" sqref="A92"/>
    </sheetView>
  </sheetViews>
  <sheetFormatPr defaultRowHeight="15" x14ac:dyDescent="0.25"/>
  <cols>
    <col min="1" max="1" width="68.42578125" customWidth="1"/>
    <col min="2" max="2" width="22" bestFit="1" customWidth="1"/>
    <col min="3" max="3" width="29.7109375" bestFit="1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2620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2621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290</v>
      </c>
      <c r="B10" s="31" t="s">
        <v>291</v>
      </c>
      <c r="C10" s="31" t="s">
        <v>292</v>
      </c>
      <c r="D10" s="14">
        <v>111652</v>
      </c>
      <c r="E10" s="15">
        <v>1961.95</v>
      </c>
      <c r="F10" s="16">
        <v>0.1173</v>
      </c>
      <c r="G10" s="16"/>
    </row>
    <row r="11" spans="1:8" x14ac:dyDescent="0.25">
      <c r="A11" s="13" t="s">
        <v>913</v>
      </c>
      <c r="B11" s="31" t="s">
        <v>914</v>
      </c>
      <c r="C11" s="31" t="s">
        <v>346</v>
      </c>
      <c r="D11" s="14">
        <v>12603</v>
      </c>
      <c r="E11" s="15">
        <v>935.02</v>
      </c>
      <c r="F11" s="16">
        <v>5.5899999999999998E-2</v>
      </c>
      <c r="G11" s="16"/>
    </row>
    <row r="12" spans="1:8" x14ac:dyDescent="0.25">
      <c r="A12" s="13" t="s">
        <v>344</v>
      </c>
      <c r="B12" s="31" t="s">
        <v>345</v>
      </c>
      <c r="C12" s="31" t="s">
        <v>346</v>
      </c>
      <c r="D12" s="14">
        <v>92079</v>
      </c>
      <c r="E12" s="15">
        <v>886.08</v>
      </c>
      <c r="F12" s="16">
        <v>5.2999999999999999E-2</v>
      </c>
      <c r="G12" s="16"/>
    </row>
    <row r="13" spans="1:8" x14ac:dyDescent="0.25">
      <c r="A13" s="13" t="s">
        <v>425</v>
      </c>
      <c r="B13" s="31" t="s">
        <v>426</v>
      </c>
      <c r="C13" s="31" t="s">
        <v>292</v>
      </c>
      <c r="D13" s="14">
        <v>14285</v>
      </c>
      <c r="E13" s="15">
        <v>849.53</v>
      </c>
      <c r="F13" s="16">
        <v>5.0799999999999998E-2</v>
      </c>
      <c r="G13" s="16"/>
    </row>
    <row r="14" spans="1:8" x14ac:dyDescent="0.25">
      <c r="A14" s="13" t="s">
        <v>915</v>
      </c>
      <c r="B14" s="31" t="s">
        <v>916</v>
      </c>
      <c r="C14" s="31" t="s">
        <v>292</v>
      </c>
      <c r="D14" s="14">
        <v>66054</v>
      </c>
      <c r="E14" s="15">
        <v>808.63</v>
      </c>
      <c r="F14" s="16">
        <v>4.8399999999999999E-2</v>
      </c>
      <c r="G14" s="16"/>
    </row>
    <row r="15" spans="1:8" x14ac:dyDescent="0.25">
      <c r="A15" s="13" t="s">
        <v>911</v>
      </c>
      <c r="B15" s="31" t="s">
        <v>912</v>
      </c>
      <c r="C15" s="31" t="s">
        <v>292</v>
      </c>
      <c r="D15" s="14">
        <v>63449</v>
      </c>
      <c r="E15" s="15">
        <v>796.22</v>
      </c>
      <c r="F15" s="16">
        <v>4.7600000000000003E-2</v>
      </c>
      <c r="G15" s="16"/>
    </row>
    <row r="16" spans="1:8" x14ac:dyDescent="0.25">
      <c r="A16" s="13" t="s">
        <v>338</v>
      </c>
      <c r="B16" s="31" t="s">
        <v>339</v>
      </c>
      <c r="C16" s="31" t="s">
        <v>292</v>
      </c>
      <c r="D16" s="14">
        <v>29862</v>
      </c>
      <c r="E16" s="15">
        <v>690.98</v>
      </c>
      <c r="F16" s="16">
        <v>4.1300000000000003E-2</v>
      </c>
      <c r="G16" s="16"/>
    </row>
    <row r="17" spans="1:7" x14ac:dyDescent="0.25">
      <c r="A17" s="13" t="s">
        <v>296</v>
      </c>
      <c r="B17" s="31" t="s">
        <v>297</v>
      </c>
      <c r="C17" s="31" t="s">
        <v>292</v>
      </c>
      <c r="D17" s="14">
        <v>14067</v>
      </c>
      <c r="E17" s="15">
        <v>593.66</v>
      </c>
      <c r="F17" s="16">
        <v>3.5499999999999997E-2</v>
      </c>
      <c r="G17" s="16"/>
    </row>
    <row r="18" spans="1:7" x14ac:dyDescent="0.25">
      <c r="A18" s="13" t="s">
        <v>858</v>
      </c>
      <c r="B18" s="31" t="s">
        <v>859</v>
      </c>
      <c r="C18" s="31" t="s">
        <v>346</v>
      </c>
      <c r="D18" s="14">
        <v>58205</v>
      </c>
      <c r="E18" s="15">
        <v>462.73</v>
      </c>
      <c r="F18" s="16">
        <v>2.7699999999999999E-2</v>
      </c>
      <c r="G18" s="16"/>
    </row>
    <row r="19" spans="1:7" x14ac:dyDescent="0.25">
      <c r="A19" s="13" t="s">
        <v>1198</v>
      </c>
      <c r="B19" s="31" t="s">
        <v>1199</v>
      </c>
      <c r="C19" s="31" t="s">
        <v>292</v>
      </c>
      <c r="D19" s="14">
        <v>41092</v>
      </c>
      <c r="E19" s="15">
        <v>407.92</v>
      </c>
      <c r="F19" s="16">
        <v>2.4400000000000002E-2</v>
      </c>
      <c r="G19" s="16"/>
    </row>
    <row r="20" spans="1:7" x14ac:dyDescent="0.25">
      <c r="A20" s="13" t="s">
        <v>1202</v>
      </c>
      <c r="B20" s="31" t="s">
        <v>1203</v>
      </c>
      <c r="C20" s="31" t="s">
        <v>292</v>
      </c>
      <c r="D20" s="14">
        <v>30334</v>
      </c>
      <c r="E20" s="15">
        <v>395.68</v>
      </c>
      <c r="F20" s="16">
        <v>2.3699999999999999E-2</v>
      </c>
      <c r="G20" s="16"/>
    </row>
    <row r="21" spans="1:7" x14ac:dyDescent="0.25">
      <c r="A21" s="13" t="s">
        <v>941</v>
      </c>
      <c r="B21" s="31" t="s">
        <v>942</v>
      </c>
      <c r="C21" s="31" t="s">
        <v>292</v>
      </c>
      <c r="D21" s="14">
        <v>17835</v>
      </c>
      <c r="E21" s="15">
        <v>380.19</v>
      </c>
      <c r="F21" s="16">
        <v>2.2700000000000001E-2</v>
      </c>
      <c r="G21" s="16"/>
    </row>
    <row r="22" spans="1:7" x14ac:dyDescent="0.25">
      <c r="A22" s="13" t="s">
        <v>1207</v>
      </c>
      <c r="B22" s="31" t="s">
        <v>1208</v>
      </c>
      <c r="C22" s="31" t="s">
        <v>292</v>
      </c>
      <c r="D22" s="14">
        <v>5641</v>
      </c>
      <c r="E22" s="15">
        <v>298.92</v>
      </c>
      <c r="F22" s="16">
        <v>1.7899999999999999E-2</v>
      </c>
      <c r="G22" s="16"/>
    </row>
    <row r="23" spans="1:7" x14ac:dyDescent="0.25">
      <c r="A23" s="13" t="s">
        <v>490</v>
      </c>
      <c r="B23" s="31" t="s">
        <v>491</v>
      </c>
      <c r="C23" s="31" t="s">
        <v>292</v>
      </c>
      <c r="D23" s="14">
        <v>14370</v>
      </c>
      <c r="E23" s="15">
        <v>288.23</v>
      </c>
      <c r="F23" s="16">
        <v>1.72E-2</v>
      </c>
      <c r="G23" s="16"/>
    </row>
    <row r="24" spans="1:7" x14ac:dyDescent="0.25">
      <c r="A24" s="13" t="s">
        <v>957</v>
      </c>
      <c r="B24" s="31" t="s">
        <v>958</v>
      </c>
      <c r="C24" s="31" t="s">
        <v>292</v>
      </c>
      <c r="D24" s="14">
        <v>71597</v>
      </c>
      <c r="E24" s="15">
        <v>258.39</v>
      </c>
      <c r="F24" s="16">
        <v>1.55E-2</v>
      </c>
      <c r="G24" s="16"/>
    </row>
    <row r="25" spans="1:7" x14ac:dyDescent="0.25">
      <c r="A25" s="13" t="s">
        <v>336</v>
      </c>
      <c r="B25" s="31" t="s">
        <v>337</v>
      </c>
      <c r="C25" s="31" t="s">
        <v>292</v>
      </c>
      <c r="D25" s="14">
        <v>16026</v>
      </c>
      <c r="E25" s="15">
        <v>256.61</v>
      </c>
      <c r="F25" s="16">
        <v>1.5299999999999999E-2</v>
      </c>
      <c r="G25" s="16"/>
    </row>
    <row r="26" spans="1:7" x14ac:dyDescent="0.25">
      <c r="A26" s="13" t="s">
        <v>1349</v>
      </c>
      <c r="B26" s="31" t="s">
        <v>1350</v>
      </c>
      <c r="C26" s="31" t="s">
        <v>292</v>
      </c>
      <c r="D26" s="14">
        <v>23676</v>
      </c>
      <c r="E26" s="15">
        <v>206.27</v>
      </c>
      <c r="F26" s="16">
        <v>1.23E-2</v>
      </c>
      <c r="G26" s="16"/>
    </row>
    <row r="27" spans="1:7" x14ac:dyDescent="0.25">
      <c r="A27" s="13" t="s">
        <v>1111</v>
      </c>
      <c r="B27" s="31" t="s">
        <v>1112</v>
      </c>
      <c r="C27" s="31" t="s">
        <v>292</v>
      </c>
      <c r="D27" s="14">
        <v>9640</v>
      </c>
      <c r="E27" s="15">
        <v>199.01</v>
      </c>
      <c r="F27" s="16">
        <v>1.1900000000000001E-2</v>
      </c>
      <c r="G27" s="16"/>
    </row>
    <row r="28" spans="1:7" x14ac:dyDescent="0.25">
      <c r="A28" s="13" t="s">
        <v>1658</v>
      </c>
      <c r="B28" s="31" t="s">
        <v>1659</v>
      </c>
      <c r="C28" s="31" t="s">
        <v>346</v>
      </c>
      <c r="D28" s="14">
        <v>26330</v>
      </c>
      <c r="E28" s="15">
        <v>176.41</v>
      </c>
      <c r="F28" s="16">
        <v>1.0500000000000001E-2</v>
      </c>
      <c r="G28" s="16"/>
    </row>
    <row r="29" spans="1:7" x14ac:dyDescent="0.25">
      <c r="A29" s="13" t="s">
        <v>1097</v>
      </c>
      <c r="B29" s="31" t="s">
        <v>1098</v>
      </c>
      <c r="C29" s="31" t="s">
        <v>292</v>
      </c>
      <c r="D29" s="14">
        <v>5307</v>
      </c>
      <c r="E29" s="15">
        <v>148.87</v>
      </c>
      <c r="F29" s="16">
        <v>8.8999999999999999E-3</v>
      </c>
      <c r="G29" s="16"/>
    </row>
    <row r="30" spans="1:7" x14ac:dyDescent="0.25">
      <c r="A30" s="13" t="s">
        <v>1664</v>
      </c>
      <c r="B30" s="31" t="s">
        <v>1665</v>
      </c>
      <c r="C30" s="31" t="s">
        <v>292</v>
      </c>
      <c r="D30" s="14">
        <v>8548</v>
      </c>
      <c r="E30" s="15">
        <v>144.97999999999999</v>
      </c>
      <c r="F30" s="16">
        <v>8.6999999999999994E-3</v>
      </c>
      <c r="G30" s="16"/>
    </row>
    <row r="31" spans="1:7" x14ac:dyDescent="0.25">
      <c r="A31" s="13" t="s">
        <v>539</v>
      </c>
      <c r="B31" s="31" t="s">
        <v>540</v>
      </c>
      <c r="C31" s="31" t="s">
        <v>346</v>
      </c>
      <c r="D31" s="14">
        <v>8562</v>
      </c>
      <c r="E31" s="15">
        <v>137.44999999999999</v>
      </c>
      <c r="F31" s="16">
        <v>8.2000000000000007E-3</v>
      </c>
      <c r="G31" s="16"/>
    </row>
    <row r="32" spans="1:7" x14ac:dyDescent="0.25">
      <c r="A32" s="13" t="s">
        <v>1303</v>
      </c>
      <c r="B32" s="31" t="s">
        <v>1304</v>
      </c>
      <c r="C32" s="31" t="s">
        <v>292</v>
      </c>
      <c r="D32" s="14">
        <v>5151</v>
      </c>
      <c r="E32" s="15">
        <v>117.6</v>
      </c>
      <c r="F32" s="16">
        <v>7.0000000000000001E-3</v>
      </c>
      <c r="G32" s="16"/>
    </row>
    <row r="33" spans="1:7" x14ac:dyDescent="0.25">
      <c r="A33" s="13" t="s">
        <v>1327</v>
      </c>
      <c r="B33" s="31" t="s">
        <v>1328</v>
      </c>
      <c r="C33" s="31" t="s">
        <v>346</v>
      </c>
      <c r="D33" s="14">
        <v>9485</v>
      </c>
      <c r="E33" s="15">
        <v>91.16</v>
      </c>
      <c r="F33" s="16">
        <v>5.4999999999999997E-3</v>
      </c>
      <c r="G33" s="16"/>
    </row>
    <row r="34" spans="1:7" x14ac:dyDescent="0.25">
      <c r="A34" s="13" t="s">
        <v>1813</v>
      </c>
      <c r="B34" s="31" t="s">
        <v>1814</v>
      </c>
      <c r="C34" s="31" t="s">
        <v>292</v>
      </c>
      <c r="D34" s="14">
        <v>3259</v>
      </c>
      <c r="E34" s="15">
        <v>52</v>
      </c>
      <c r="F34" s="16">
        <v>3.0999999999999999E-3</v>
      </c>
      <c r="G34" s="16"/>
    </row>
    <row r="35" spans="1:7" x14ac:dyDescent="0.25">
      <c r="A35" s="17" t="s">
        <v>189</v>
      </c>
      <c r="B35" s="32"/>
      <c r="C35" s="32"/>
      <c r="D35" s="18"/>
      <c r="E35" s="19">
        <v>11544.49</v>
      </c>
      <c r="F35" s="20">
        <v>0.69030000000000002</v>
      </c>
      <c r="G35" s="21"/>
    </row>
    <row r="36" spans="1:7" x14ac:dyDescent="0.25">
      <c r="A36" s="17" t="s">
        <v>481</v>
      </c>
      <c r="B36" s="31"/>
      <c r="C36" s="31"/>
      <c r="D36" s="14"/>
      <c r="E36" s="15"/>
      <c r="F36" s="16"/>
      <c r="G36" s="16"/>
    </row>
    <row r="37" spans="1:7" x14ac:dyDescent="0.25">
      <c r="A37" s="17" t="s">
        <v>189</v>
      </c>
      <c r="B37" s="31"/>
      <c r="C37" s="31"/>
      <c r="D37" s="14"/>
      <c r="E37" s="22" t="s">
        <v>155</v>
      </c>
      <c r="F37" s="23" t="s">
        <v>155</v>
      </c>
      <c r="G37" s="16"/>
    </row>
    <row r="38" spans="1:7" x14ac:dyDescent="0.25">
      <c r="A38" s="13"/>
      <c r="B38" s="31"/>
      <c r="C38" s="31"/>
      <c r="D38" s="14"/>
      <c r="E38" s="15"/>
      <c r="F38" s="16"/>
      <c r="G38" s="16"/>
    </row>
    <row r="39" spans="1:7" x14ac:dyDescent="0.25">
      <c r="A39" s="17" t="s">
        <v>2383</v>
      </c>
      <c r="B39" s="31"/>
      <c r="C39" s="31"/>
      <c r="D39" s="14"/>
      <c r="E39" s="15"/>
      <c r="F39" s="16"/>
      <c r="G39" s="16"/>
    </row>
    <row r="40" spans="1:7" x14ac:dyDescent="0.25">
      <c r="A40" s="13" t="s">
        <v>2622</v>
      </c>
      <c r="B40" s="31" t="s">
        <v>2623</v>
      </c>
      <c r="C40" s="31" t="s">
        <v>2624</v>
      </c>
      <c r="D40" s="14">
        <v>1098</v>
      </c>
      <c r="E40" s="15">
        <v>955.92</v>
      </c>
      <c r="F40" s="16">
        <v>5.7200000000000001E-2</v>
      </c>
      <c r="G40" s="16"/>
    </row>
    <row r="41" spans="1:7" x14ac:dyDescent="0.25">
      <c r="A41" s="13" t="s">
        <v>2625</v>
      </c>
      <c r="B41" s="31" t="s">
        <v>2626</v>
      </c>
      <c r="C41" s="31" t="s">
        <v>2624</v>
      </c>
      <c r="D41" s="14">
        <v>3268</v>
      </c>
      <c r="E41" s="15">
        <v>756.13</v>
      </c>
      <c r="F41" s="16">
        <v>4.5199999999999997E-2</v>
      </c>
      <c r="G41" s="16"/>
    </row>
    <row r="42" spans="1:7" x14ac:dyDescent="0.25">
      <c r="A42" s="13" t="s">
        <v>2627</v>
      </c>
      <c r="B42" s="31" t="s">
        <v>2628</v>
      </c>
      <c r="C42" s="31" t="s">
        <v>2629</v>
      </c>
      <c r="D42" s="14">
        <v>2397</v>
      </c>
      <c r="E42" s="15">
        <v>493.46</v>
      </c>
      <c r="F42" s="16">
        <v>2.9499999999999998E-2</v>
      </c>
      <c r="G42" s="16"/>
    </row>
    <row r="43" spans="1:7" x14ac:dyDescent="0.25">
      <c r="A43" s="13" t="s">
        <v>2630</v>
      </c>
      <c r="B43" s="31" t="s">
        <v>2631</v>
      </c>
      <c r="C43" s="31" t="s">
        <v>2624</v>
      </c>
      <c r="D43" s="14">
        <v>3366</v>
      </c>
      <c r="E43" s="15">
        <v>383.25</v>
      </c>
      <c r="F43" s="16">
        <v>2.29E-2</v>
      </c>
      <c r="G43" s="16"/>
    </row>
    <row r="44" spans="1:7" x14ac:dyDescent="0.25">
      <c r="A44" s="13" t="s">
        <v>2632</v>
      </c>
      <c r="B44" s="31" t="s">
        <v>2633</v>
      </c>
      <c r="C44" s="31" t="s">
        <v>2624</v>
      </c>
      <c r="D44" s="14">
        <v>2578</v>
      </c>
      <c r="E44" s="15">
        <v>372.74</v>
      </c>
      <c r="F44" s="16">
        <v>2.23E-2</v>
      </c>
      <c r="G44" s="16"/>
    </row>
    <row r="45" spans="1:7" x14ac:dyDescent="0.25">
      <c r="A45" s="13" t="s">
        <v>2634</v>
      </c>
      <c r="B45" s="31" t="s">
        <v>2635</v>
      </c>
      <c r="C45" s="31" t="s">
        <v>2629</v>
      </c>
      <c r="D45" s="14">
        <v>730</v>
      </c>
      <c r="E45" s="15">
        <v>243.12</v>
      </c>
      <c r="F45" s="16">
        <v>1.4500000000000001E-2</v>
      </c>
      <c r="G45" s="16"/>
    </row>
    <row r="46" spans="1:7" x14ac:dyDescent="0.25">
      <c r="A46" s="13" t="s">
        <v>2636</v>
      </c>
      <c r="B46" s="31" t="s">
        <v>2637</v>
      </c>
      <c r="C46" s="31" t="s">
        <v>2638</v>
      </c>
      <c r="D46" s="14">
        <v>507</v>
      </c>
      <c r="E46" s="15">
        <v>235.88</v>
      </c>
      <c r="F46" s="16">
        <v>1.41E-2</v>
      </c>
      <c r="G46" s="16"/>
    </row>
    <row r="47" spans="1:7" x14ac:dyDescent="0.25">
      <c r="A47" s="13" t="s">
        <v>2639</v>
      </c>
      <c r="B47" s="31" t="s">
        <v>2640</v>
      </c>
      <c r="C47" s="31" t="s">
        <v>2641</v>
      </c>
      <c r="D47" s="14">
        <v>2345</v>
      </c>
      <c r="E47" s="15">
        <v>227.89</v>
      </c>
      <c r="F47" s="16">
        <v>1.3599999999999999E-2</v>
      </c>
      <c r="G47" s="16"/>
    </row>
    <row r="48" spans="1:7" x14ac:dyDescent="0.25">
      <c r="A48" s="13" t="s">
        <v>2642</v>
      </c>
      <c r="B48" s="31" t="s">
        <v>2643</v>
      </c>
      <c r="C48" s="31" t="s">
        <v>2629</v>
      </c>
      <c r="D48" s="14">
        <v>1683</v>
      </c>
      <c r="E48" s="15">
        <v>222.02</v>
      </c>
      <c r="F48" s="16">
        <v>1.3299999999999999E-2</v>
      </c>
      <c r="G48" s="16"/>
    </row>
    <row r="49" spans="1:7" x14ac:dyDescent="0.25">
      <c r="A49" s="13" t="s">
        <v>2644</v>
      </c>
      <c r="B49" s="31" t="s">
        <v>2645</v>
      </c>
      <c r="C49" s="31" t="s">
        <v>2641</v>
      </c>
      <c r="D49" s="14">
        <v>484</v>
      </c>
      <c r="E49" s="15">
        <v>211.19</v>
      </c>
      <c r="F49" s="16">
        <v>1.26E-2</v>
      </c>
      <c r="G49" s="16"/>
    </row>
    <row r="50" spans="1:7" x14ac:dyDescent="0.25">
      <c r="A50" s="13" t="s">
        <v>2646</v>
      </c>
      <c r="B50" s="31" t="s">
        <v>2647</v>
      </c>
      <c r="C50" s="31" t="s">
        <v>2641</v>
      </c>
      <c r="D50" s="14">
        <v>862</v>
      </c>
      <c r="E50" s="15">
        <v>154.69999999999999</v>
      </c>
      <c r="F50" s="16">
        <v>9.2999999999999992E-3</v>
      </c>
      <c r="G50" s="16"/>
    </row>
    <row r="51" spans="1:7" x14ac:dyDescent="0.25">
      <c r="A51" s="13" t="s">
        <v>2648</v>
      </c>
      <c r="B51" s="31" t="s">
        <v>2649</v>
      </c>
      <c r="C51" s="31" t="s">
        <v>292</v>
      </c>
      <c r="D51" s="14">
        <v>4396</v>
      </c>
      <c r="E51" s="15">
        <v>152.91999999999999</v>
      </c>
      <c r="F51" s="16">
        <v>9.1000000000000004E-3</v>
      </c>
      <c r="G51" s="16"/>
    </row>
    <row r="52" spans="1:7" x14ac:dyDescent="0.25">
      <c r="A52" s="13" t="s">
        <v>2650</v>
      </c>
      <c r="B52" s="31" t="s">
        <v>2651</v>
      </c>
      <c r="C52" s="31" t="s">
        <v>2641</v>
      </c>
      <c r="D52" s="14">
        <v>468</v>
      </c>
      <c r="E52" s="15">
        <v>145.56</v>
      </c>
      <c r="F52" s="16">
        <v>8.6999999999999994E-3</v>
      </c>
      <c r="G52" s="16"/>
    </row>
    <row r="53" spans="1:7" x14ac:dyDescent="0.25">
      <c r="A53" s="13" t="s">
        <v>2652</v>
      </c>
      <c r="B53" s="31" t="s">
        <v>2653</v>
      </c>
      <c r="C53" s="31" t="s">
        <v>2629</v>
      </c>
      <c r="D53" s="14">
        <v>344</v>
      </c>
      <c r="E53" s="15">
        <v>145.4</v>
      </c>
      <c r="F53" s="16">
        <v>8.6999999999999994E-3</v>
      </c>
      <c r="G53" s="16"/>
    </row>
    <row r="54" spans="1:7" x14ac:dyDescent="0.25">
      <c r="A54" s="13" t="s">
        <v>2654</v>
      </c>
      <c r="B54" s="31" t="s">
        <v>2655</v>
      </c>
      <c r="C54" s="31" t="s">
        <v>2641</v>
      </c>
      <c r="D54" s="14">
        <v>1739</v>
      </c>
      <c r="E54" s="15">
        <v>142.63</v>
      </c>
      <c r="F54" s="16">
        <v>8.5000000000000006E-3</v>
      </c>
      <c r="G54" s="16"/>
    </row>
    <row r="55" spans="1:7" x14ac:dyDescent="0.25">
      <c r="A55" s="13" t="s">
        <v>2656</v>
      </c>
      <c r="B55" s="31" t="s">
        <v>2657</v>
      </c>
      <c r="C55" s="31" t="s">
        <v>2624</v>
      </c>
      <c r="D55" s="14">
        <v>143</v>
      </c>
      <c r="E55" s="15">
        <v>104.58</v>
      </c>
      <c r="F55" s="16">
        <v>6.3E-3</v>
      </c>
      <c r="G55" s="16"/>
    </row>
    <row r="56" spans="1:7" x14ac:dyDescent="0.25">
      <c r="A56" s="13" t="s">
        <v>2658</v>
      </c>
      <c r="B56" s="31" t="s">
        <v>2659</v>
      </c>
      <c r="C56" s="31" t="s">
        <v>2641</v>
      </c>
      <c r="D56" s="14">
        <v>387</v>
      </c>
      <c r="E56" s="15">
        <v>57.6</v>
      </c>
      <c r="F56" s="16">
        <v>3.3999999999999998E-3</v>
      </c>
      <c r="G56" s="16"/>
    </row>
    <row r="57" spans="1:7" x14ac:dyDescent="0.25">
      <c r="A57" s="13" t="s">
        <v>2660</v>
      </c>
      <c r="B57" s="31" t="s">
        <v>2661</v>
      </c>
      <c r="C57" s="31" t="s">
        <v>2638</v>
      </c>
      <c r="D57" s="14">
        <v>384</v>
      </c>
      <c r="E57" s="15">
        <v>41.43</v>
      </c>
      <c r="F57" s="16">
        <v>2.5000000000000001E-3</v>
      </c>
      <c r="G57" s="16"/>
    </row>
    <row r="58" spans="1:7" x14ac:dyDescent="0.25">
      <c r="A58" s="13" t="s">
        <v>2662</v>
      </c>
      <c r="B58" s="31" t="s">
        <v>2663</v>
      </c>
      <c r="C58" s="31" t="s">
        <v>2638</v>
      </c>
      <c r="D58" s="14">
        <v>221</v>
      </c>
      <c r="E58" s="15">
        <v>35.67</v>
      </c>
      <c r="F58" s="16">
        <v>2.0999999999999999E-3</v>
      </c>
      <c r="G58" s="16"/>
    </row>
    <row r="59" spans="1:7" x14ac:dyDescent="0.25">
      <c r="A59" s="13" t="s">
        <v>2664</v>
      </c>
      <c r="B59" s="31" t="s">
        <v>2665</v>
      </c>
      <c r="C59" s="31" t="s">
        <v>2624</v>
      </c>
      <c r="D59" s="14">
        <v>53</v>
      </c>
      <c r="E59" s="15">
        <v>14.94</v>
      </c>
      <c r="F59" s="16">
        <v>8.9999999999999998E-4</v>
      </c>
      <c r="G59" s="16"/>
    </row>
    <row r="60" spans="1:7" x14ac:dyDescent="0.25">
      <c r="A60" s="17" t="s">
        <v>189</v>
      </c>
      <c r="B60" s="32"/>
      <c r="C60" s="32"/>
      <c r="D60" s="18"/>
      <c r="E60" s="19">
        <v>5097.03</v>
      </c>
      <c r="F60" s="20">
        <v>0.30470000000000003</v>
      </c>
      <c r="G60" s="21"/>
    </row>
    <row r="61" spans="1:7" x14ac:dyDescent="0.25">
      <c r="A61" s="13"/>
      <c r="B61" s="31"/>
      <c r="C61" s="31"/>
      <c r="D61" s="14"/>
      <c r="E61" s="15"/>
      <c r="F61" s="16"/>
      <c r="G61" s="16"/>
    </row>
    <row r="62" spans="1:7" x14ac:dyDescent="0.25">
      <c r="A62" s="24" t="s">
        <v>192</v>
      </c>
      <c r="B62" s="33"/>
      <c r="C62" s="33"/>
      <c r="D62" s="25"/>
      <c r="E62" s="19">
        <v>16641.52</v>
      </c>
      <c r="F62" s="20">
        <v>0.995</v>
      </c>
      <c r="G62" s="21"/>
    </row>
    <row r="63" spans="1:7" x14ac:dyDescent="0.25">
      <c r="A63" s="13"/>
      <c r="B63" s="31"/>
      <c r="C63" s="31"/>
      <c r="D63" s="14"/>
      <c r="E63" s="15"/>
      <c r="F63" s="16"/>
      <c r="G63" s="16"/>
    </row>
    <row r="64" spans="1:7" x14ac:dyDescent="0.25">
      <c r="A64" s="13"/>
      <c r="B64" s="31"/>
      <c r="C64" s="31"/>
      <c r="D64" s="14"/>
      <c r="E64" s="15"/>
      <c r="F64" s="16"/>
      <c r="G64" s="16"/>
    </row>
    <row r="65" spans="1:7" x14ac:dyDescent="0.25">
      <c r="A65" s="17" t="s">
        <v>193</v>
      </c>
      <c r="B65" s="31"/>
      <c r="C65" s="31"/>
      <c r="D65" s="14"/>
      <c r="E65" s="15"/>
      <c r="F65" s="16"/>
      <c r="G65" s="16"/>
    </row>
    <row r="66" spans="1:7" x14ac:dyDescent="0.25">
      <c r="A66" s="13" t="s">
        <v>194</v>
      </c>
      <c r="B66" s="31"/>
      <c r="C66" s="31"/>
      <c r="D66" s="14"/>
      <c r="E66" s="15">
        <v>42.98</v>
      </c>
      <c r="F66" s="16">
        <v>2.5999999999999999E-3</v>
      </c>
      <c r="G66" s="16">
        <v>5.2232000000000001E-2</v>
      </c>
    </row>
    <row r="67" spans="1:7" x14ac:dyDescent="0.25">
      <c r="A67" s="17" t="s">
        <v>189</v>
      </c>
      <c r="B67" s="32"/>
      <c r="C67" s="32"/>
      <c r="D67" s="18"/>
      <c r="E67" s="19">
        <v>42.98</v>
      </c>
      <c r="F67" s="20">
        <v>2.5999999999999999E-3</v>
      </c>
      <c r="G67" s="21"/>
    </row>
    <row r="68" spans="1:7" x14ac:dyDescent="0.25">
      <c r="A68" s="13"/>
      <c r="B68" s="31"/>
      <c r="C68" s="31"/>
      <c r="D68" s="14"/>
      <c r="E68" s="15"/>
      <c r="F68" s="16"/>
      <c r="G68" s="16"/>
    </row>
    <row r="69" spans="1:7" x14ac:dyDescent="0.25">
      <c r="A69" s="24" t="s">
        <v>192</v>
      </c>
      <c r="B69" s="33"/>
      <c r="C69" s="33"/>
      <c r="D69" s="25"/>
      <c r="E69" s="19">
        <v>42.98</v>
      </c>
      <c r="F69" s="20">
        <v>2.5999999999999999E-3</v>
      </c>
      <c r="G69" s="21"/>
    </row>
    <row r="70" spans="1:7" x14ac:dyDescent="0.25">
      <c r="A70" s="13" t="s">
        <v>195</v>
      </c>
      <c r="B70" s="31"/>
      <c r="C70" s="31"/>
      <c r="D70" s="14"/>
      <c r="E70" s="15">
        <v>1.2301400000000001E-2</v>
      </c>
      <c r="F70" s="60" t="s">
        <v>197</v>
      </c>
      <c r="G70" s="16"/>
    </row>
    <row r="71" spans="1:7" x14ac:dyDescent="0.25">
      <c r="A71" s="13" t="s">
        <v>196</v>
      </c>
      <c r="B71" s="31"/>
      <c r="C71" s="31"/>
      <c r="D71" s="14"/>
      <c r="E71" s="15">
        <v>38.697698600000003</v>
      </c>
      <c r="F71" s="16">
        <v>2.3999999999999998E-3</v>
      </c>
      <c r="G71" s="16">
        <v>5.2231E-2</v>
      </c>
    </row>
    <row r="72" spans="1:7" x14ac:dyDescent="0.25">
      <c r="A72" s="26" t="s">
        <v>198</v>
      </c>
      <c r="B72" s="34"/>
      <c r="C72" s="34"/>
      <c r="D72" s="27"/>
      <c r="E72" s="28">
        <v>16723.21</v>
      </c>
      <c r="F72" s="29">
        <v>1</v>
      </c>
      <c r="G72" s="29"/>
    </row>
    <row r="74" spans="1:7" x14ac:dyDescent="0.25">
      <c r="A74" s="74" t="s">
        <v>200</v>
      </c>
    </row>
    <row r="77" spans="1:7" x14ac:dyDescent="0.25">
      <c r="A77" s="1" t="s">
        <v>211</v>
      </c>
    </row>
    <row r="78" spans="1:7" x14ac:dyDescent="0.25">
      <c r="A78" s="48" t="s">
        <v>212</v>
      </c>
      <c r="B78" s="3" t="s">
        <v>155</v>
      </c>
    </row>
    <row r="79" spans="1:7" x14ac:dyDescent="0.25">
      <c r="A79" t="s">
        <v>213</v>
      </c>
    </row>
    <row r="80" spans="1:7" x14ac:dyDescent="0.25">
      <c r="A80" t="s">
        <v>214</v>
      </c>
      <c r="B80" t="s">
        <v>215</v>
      </c>
      <c r="C80" t="s">
        <v>215</v>
      </c>
    </row>
    <row r="81" spans="1:3" x14ac:dyDescent="0.25">
      <c r="B81" s="49">
        <v>45930</v>
      </c>
      <c r="C81" s="49">
        <v>46112</v>
      </c>
    </row>
    <row r="82" spans="1:3" x14ac:dyDescent="0.25">
      <c r="A82" t="s">
        <v>482</v>
      </c>
      <c r="B82">
        <v>20.0946</v>
      </c>
      <c r="C82">
        <v>21.086400000000001</v>
      </c>
    </row>
    <row r="83" spans="1:3" x14ac:dyDescent="0.25">
      <c r="A83" t="s">
        <v>217</v>
      </c>
      <c r="B83">
        <v>20.0946</v>
      </c>
      <c r="C83">
        <v>21.086400000000001</v>
      </c>
    </row>
    <row r="84" spans="1:3" x14ac:dyDescent="0.25">
      <c r="A84" t="s">
        <v>483</v>
      </c>
      <c r="B84">
        <v>19.537199999999999</v>
      </c>
      <c r="C84">
        <v>20.446400000000001</v>
      </c>
    </row>
    <row r="85" spans="1:3" x14ac:dyDescent="0.25">
      <c r="A85" t="s">
        <v>219</v>
      </c>
      <c r="B85">
        <v>19.537199999999999</v>
      </c>
      <c r="C85">
        <v>20.446400000000001</v>
      </c>
    </row>
    <row r="87" spans="1:3" x14ac:dyDescent="0.25">
      <c r="A87" t="s">
        <v>220</v>
      </c>
      <c r="B87" s="3" t="s">
        <v>155</v>
      </c>
    </row>
    <row r="88" spans="1:3" x14ac:dyDescent="0.25">
      <c r="A88" t="s">
        <v>221</v>
      </c>
      <c r="B88" s="3" t="s">
        <v>155</v>
      </c>
    </row>
    <row r="89" spans="1:3" x14ac:dyDescent="0.25">
      <c r="A89" s="48" t="s">
        <v>222</v>
      </c>
      <c r="B89" s="3" t="s">
        <v>155</v>
      </c>
    </row>
    <row r="90" spans="1:3" x14ac:dyDescent="0.25">
      <c r="A90" s="48" t="s">
        <v>223</v>
      </c>
      <c r="B90" s="50">
        <v>5097.0221737000002</v>
      </c>
    </row>
    <row r="91" spans="1:3" x14ac:dyDescent="0.25">
      <c r="A91" t="s">
        <v>484</v>
      </c>
      <c r="B91" s="63">
        <v>9.2600000000000002E-2</v>
      </c>
    </row>
    <row r="92" spans="1:3" ht="29.1" customHeight="1" x14ac:dyDescent="0.25">
      <c r="A92" s="48" t="s">
        <v>591</v>
      </c>
      <c r="B92" s="3" t="s">
        <v>155</v>
      </c>
    </row>
    <row r="93" spans="1:3" ht="29.1" customHeight="1" x14ac:dyDescent="0.25">
      <c r="A93" s="48" t="s">
        <v>592</v>
      </c>
      <c r="B93" s="3" t="s">
        <v>155</v>
      </c>
    </row>
    <row r="94" spans="1:3" ht="29.1" customHeight="1" x14ac:dyDescent="0.25">
      <c r="A94" s="48" t="s">
        <v>593</v>
      </c>
      <c r="B94" s="3" t="s">
        <v>155</v>
      </c>
    </row>
    <row r="95" spans="1:3" x14ac:dyDescent="0.25">
      <c r="A95" s="48" t="s">
        <v>594</v>
      </c>
      <c r="B95" s="3" t="s">
        <v>155</v>
      </c>
    </row>
    <row r="96" spans="1:3" x14ac:dyDescent="0.25">
      <c r="A96" s="48" t="s">
        <v>595</v>
      </c>
      <c r="B96" s="3" t="s">
        <v>155</v>
      </c>
    </row>
    <row r="98" spans="1:4" ht="69.95" customHeight="1" x14ac:dyDescent="0.25">
      <c r="A98" s="120" t="s">
        <v>230</v>
      </c>
      <c r="B98" s="120" t="s">
        <v>231</v>
      </c>
      <c r="C98" s="120" t="s">
        <v>3</v>
      </c>
      <c r="D98" s="120" t="s">
        <v>4</v>
      </c>
    </row>
    <row r="99" spans="1:4" ht="69.95" customHeight="1" x14ac:dyDescent="0.25">
      <c r="A99" s="120" t="s">
        <v>2666</v>
      </c>
      <c r="B99" s="120"/>
      <c r="C99" s="120" t="s">
        <v>101</v>
      </c>
      <c r="D99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9"/>
  <sheetViews>
    <sheetView showGridLines="0" workbookViewId="0">
      <pane ySplit="6" topLeftCell="A49" activePane="bottomLeft" state="frozen"/>
      <selection activeCell="B70" sqref="B70"/>
      <selection pane="bottomLeft" activeCell="A72" sqref="A72"/>
    </sheetView>
  </sheetViews>
  <sheetFormatPr defaultRowHeight="15" x14ac:dyDescent="0.25"/>
  <cols>
    <col min="1" max="1" width="61.140625" customWidth="1"/>
    <col min="2" max="2" width="22" bestFit="1" customWidth="1"/>
    <col min="3" max="3" width="30" bestFit="1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486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487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806241</v>
      </c>
      <c r="E10" s="15">
        <v>5898.06</v>
      </c>
      <c r="F10" s="16">
        <v>6.3700000000000007E-2</v>
      </c>
      <c r="G10" s="16"/>
    </row>
    <row r="11" spans="1:8" x14ac:dyDescent="0.25">
      <c r="A11" s="13" t="s">
        <v>255</v>
      </c>
      <c r="B11" s="31" t="s">
        <v>256</v>
      </c>
      <c r="C11" s="31" t="s">
        <v>257</v>
      </c>
      <c r="D11" s="14">
        <v>432067</v>
      </c>
      <c r="E11" s="15">
        <v>5806.55</v>
      </c>
      <c r="F11" s="16">
        <v>6.2700000000000006E-2</v>
      </c>
      <c r="G11" s="16"/>
    </row>
    <row r="12" spans="1:8" x14ac:dyDescent="0.25">
      <c r="A12" s="13" t="s">
        <v>264</v>
      </c>
      <c r="B12" s="31" t="s">
        <v>265</v>
      </c>
      <c r="C12" s="31" t="s">
        <v>260</v>
      </c>
      <c r="D12" s="14">
        <v>448233</v>
      </c>
      <c r="E12" s="15">
        <v>5405.24</v>
      </c>
      <c r="F12" s="16">
        <v>5.8400000000000001E-2</v>
      </c>
      <c r="G12" s="16"/>
    </row>
    <row r="13" spans="1:8" x14ac:dyDescent="0.25">
      <c r="A13" s="13" t="s">
        <v>266</v>
      </c>
      <c r="B13" s="31" t="s">
        <v>267</v>
      </c>
      <c r="C13" s="31" t="s">
        <v>268</v>
      </c>
      <c r="D13" s="14">
        <v>148023</v>
      </c>
      <c r="E13" s="15">
        <v>5186.87</v>
      </c>
      <c r="F13" s="16">
        <v>5.6000000000000001E-2</v>
      </c>
      <c r="G13" s="16"/>
    </row>
    <row r="14" spans="1:8" x14ac:dyDescent="0.25">
      <c r="A14" s="13" t="s">
        <v>369</v>
      </c>
      <c r="B14" s="31" t="s">
        <v>370</v>
      </c>
      <c r="C14" s="31" t="s">
        <v>371</v>
      </c>
      <c r="D14" s="14">
        <v>2434274</v>
      </c>
      <c r="E14" s="15">
        <v>4670.3999999999996</v>
      </c>
      <c r="F14" s="16">
        <v>5.04E-2</v>
      </c>
      <c r="G14" s="16"/>
    </row>
    <row r="15" spans="1:8" x14ac:dyDescent="0.25">
      <c r="A15" s="13" t="s">
        <v>269</v>
      </c>
      <c r="B15" s="31" t="s">
        <v>270</v>
      </c>
      <c r="C15" s="31" t="s">
        <v>260</v>
      </c>
      <c r="D15" s="14">
        <v>474385</v>
      </c>
      <c r="E15" s="15">
        <v>4646.13</v>
      </c>
      <c r="F15" s="16">
        <v>5.0200000000000002E-2</v>
      </c>
      <c r="G15" s="16"/>
    </row>
    <row r="16" spans="1:8" x14ac:dyDescent="0.25">
      <c r="A16" s="13" t="s">
        <v>300</v>
      </c>
      <c r="B16" s="31" t="s">
        <v>301</v>
      </c>
      <c r="C16" s="31" t="s">
        <v>281</v>
      </c>
      <c r="D16" s="14">
        <v>502171</v>
      </c>
      <c r="E16" s="15">
        <v>4379.43</v>
      </c>
      <c r="F16" s="16">
        <v>4.7300000000000002E-2</v>
      </c>
      <c r="G16" s="16"/>
    </row>
    <row r="17" spans="1:7" x14ac:dyDescent="0.25">
      <c r="A17" s="13" t="s">
        <v>488</v>
      </c>
      <c r="B17" s="31" t="s">
        <v>489</v>
      </c>
      <c r="C17" s="31" t="s">
        <v>389</v>
      </c>
      <c r="D17" s="14">
        <v>589238</v>
      </c>
      <c r="E17" s="15">
        <v>4336.5</v>
      </c>
      <c r="F17" s="16">
        <v>4.6800000000000001E-2</v>
      </c>
      <c r="G17" s="16"/>
    </row>
    <row r="18" spans="1:7" x14ac:dyDescent="0.25">
      <c r="A18" s="13" t="s">
        <v>376</v>
      </c>
      <c r="B18" s="31" t="s">
        <v>377</v>
      </c>
      <c r="C18" s="31" t="s">
        <v>378</v>
      </c>
      <c r="D18" s="14">
        <v>87184</v>
      </c>
      <c r="E18" s="15">
        <v>3520.49</v>
      </c>
      <c r="F18" s="16">
        <v>3.7999999999999999E-2</v>
      </c>
      <c r="G18" s="16"/>
    </row>
    <row r="19" spans="1:7" x14ac:dyDescent="0.25">
      <c r="A19" s="13" t="s">
        <v>276</v>
      </c>
      <c r="B19" s="31" t="s">
        <v>277</v>
      </c>
      <c r="C19" s="31" t="s">
        <v>278</v>
      </c>
      <c r="D19" s="14">
        <v>949510</v>
      </c>
      <c r="E19" s="15">
        <v>3519.36</v>
      </c>
      <c r="F19" s="16">
        <v>3.7999999999999999E-2</v>
      </c>
      <c r="G19" s="16"/>
    </row>
    <row r="20" spans="1:7" x14ac:dyDescent="0.25">
      <c r="A20" s="13" t="s">
        <v>293</v>
      </c>
      <c r="B20" s="31" t="s">
        <v>294</v>
      </c>
      <c r="C20" s="31" t="s">
        <v>295</v>
      </c>
      <c r="D20" s="14">
        <v>261021</v>
      </c>
      <c r="E20" s="15">
        <v>3264.33</v>
      </c>
      <c r="F20" s="16">
        <v>3.5200000000000002E-2</v>
      </c>
      <c r="G20" s="16"/>
    </row>
    <row r="21" spans="1:7" x14ac:dyDescent="0.25">
      <c r="A21" s="13" t="s">
        <v>314</v>
      </c>
      <c r="B21" s="31" t="s">
        <v>315</v>
      </c>
      <c r="C21" s="31" t="s">
        <v>316</v>
      </c>
      <c r="D21" s="14">
        <v>28331</v>
      </c>
      <c r="E21" s="15">
        <v>3044.17</v>
      </c>
      <c r="F21" s="16">
        <v>3.2899999999999999E-2</v>
      </c>
      <c r="G21" s="16"/>
    </row>
    <row r="22" spans="1:7" x14ac:dyDescent="0.25">
      <c r="A22" s="13" t="s">
        <v>350</v>
      </c>
      <c r="B22" s="31" t="s">
        <v>351</v>
      </c>
      <c r="C22" s="31" t="s">
        <v>352</v>
      </c>
      <c r="D22" s="14">
        <v>67654</v>
      </c>
      <c r="E22" s="15">
        <v>2673.28</v>
      </c>
      <c r="F22" s="16">
        <v>2.8899999999999999E-2</v>
      </c>
      <c r="G22" s="16"/>
    </row>
    <row r="23" spans="1:7" x14ac:dyDescent="0.25">
      <c r="A23" s="13" t="s">
        <v>344</v>
      </c>
      <c r="B23" s="31" t="s">
        <v>345</v>
      </c>
      <c r="C23" s="31" t="s">
        <v>346</v>
      </c>
      <c r="D23" s="14">
        <v>274283</v>
      </c>
      <c r="E23" s="15">
        <v>2639.43</v>
      </c>
      <c r="F23" s="16">
        <v>2.8500000000000001E-2</v>
      </c>
      <c r="G23" s="16"/>
    </row>
    <row r="24" spans="1:7" x14ac:dyDescent="0.25">
      <c r="A24" s="13" t="s">
        <v>429</v>
      </c>
      <c r="B24" s="31" t="s">
        <v>430</v>
      </c>
      <c r="C24" s="31" t="s">
        <v>281</v>
      </c>
      <c r="D24" s="14">
        <v>328274</v>
      </c>
      <c r="E24" s="15">
        <v>2631.28</v>
      </c>
      <c r="F24" s="16">
        <v>2.8400000000000002E-2</v>
      </c>
      <c r="G24" s="16"/>
    </row>
    <row r="25" spans="1:7" x14ac:dyDescent="0.25">
      <c r="A25" s="13" t="s">
        <v>282</v>
      </c>
      <c r="B25" s="31" t="s">
        <v>283</v>
      </c>
      <c r="C25" s="31" t="s">
        <v>284</v>
      </c>
      <c r="D25" s="14">
        <v>641152</v>
      </c>
      <c r="E25" s="15">
        <v>2568.7800000000002</v>
      </c>
      <c r="F25" s="16">
        <v>2.7699999999999999E-2</v>
      </c>
      <c r="G25" s="16"/>
    </row>
    <row r="26" spans="1:7" x14ac:dyDescent="0.25">
      <c r="A26" s="13" t="s">
        <v>358</v>
      </c>
      <c r="B26" s="31" t="s">
        <v>359</v>
      </c>
      <c r="C26" s="31" t="s">
        <v>287</v>
      </c>
      <c r="D26" s="14">
        <v>73870</v>
      </c>
      <c r="E26" s="15">
        <v>2484.84</v>
      </c>
      <c r="F26" s="16">
        <v>2.6800000000000001E-2</v>
      </c>
      <c r="G26" s="16"/>
    </row>
    <row r="27" spans="1:7" x14ac:dyDescent="0.25">
      <c r="A27" s="13" t="s">
        <v>271</v>
      </c>
      <c r="B27" s="31" t="s">
        <v>272</v>
      </c>
      <c r="C27" s="31" t="s">
        <v>273</v>
      </c>
      <c r="D27" s="14">
        <v>101855</v>
      </c>
      <c r="E27" s="15">
        <v>2433.7199999999998</v>
      </c>
      <c r="F27" s="16">
        <v>2.63E-2</v>
      </c>
      <c r="G27" s="16"/>
    </row>
    <row r="28" spans="1:7" x14ac:dyDescent="0.25">
      <c r="A28" s="13" t="s">
        <v>385</v>
      </c>
      <c r="B28" s="31" t="s">
        <v>386</v>
      </c>
      <c r="C28" s="31" t="s">
        <v>295</v>
      </c>
      <c r="D28" s="14">
        <v>217740</v>
      </c>
      <c r="E28" s="15">
        <v>2427.15</v>
      </c>
      <c r="F28" s="16">
        <v>2.6200000000000001E-2</v>
      </c>
      <c r="G28" s="16"/>
    </row>
    <row r="29" spans="1:7" x14ac:dyDescent="0.25">
      <c r="A29" s="13" t="s">
        <v>490</v>
      </c>
      <c r="B29" s="31" t="s">
        <v>491</v>
      </c>
      <c r="C29" s="31" t="s">
        <v>292</v>
      </c>
      <c r="D29" s="14">
        <v>120946</v>
      </c>
      <c r="E29" s="15">
        <v>2425.9299999999998</v>
      </c>
      <c r="F29" s="16">
        <v>2.6200000000000001E-2</v>
      </c>
      <c r="G29" s="16"/>
    </row>
    <row r="30" spans="1:7" x14ac:dyDescent="0.25">
      <c r="A30" s="13" t="s">
        <v>411</v>
      </c>
      <c r="B30" s="31" t="s">
        <v>412</v>
      </c>
      <c r="C30" s="31" t="s">
        <v>311</v>
      </c>
      <c r="D30" s="14">
        <v>101095</v>
      </c>
      <c r="E30" s="15">
        <v>2238.14</v>
      </c>
      <c r="F30" s="16">
        <v>2.4199999999999999E-2</v>
      </c>
      <c r="G30" s="16"/>
    </row>
    <row r="31" spans="1:7" x14ac:dyDescent="0.25">
      <c r="A31" s="13" t="s">
        <v>492</v>
      </c>
      <c r="B31" s="31" t="s">
        <v>493</v>
      </c>
      <c r="C31" s="31" t="s">
        <v>260</v>
      </c>
      <c r="D31" s="14">
        <v>3698538</v>
      </c>
      <c r="E31" s="15">
        <v>2176.59</v>
      </c>
      <c r="F31" s="16">
        <v>2.35E-2</v>
      </c>
      <c r="G31" s="16"/>
    </row>
    <row r="32" spans="1:7" x14ac:dyDescent="0.25">
      <c r="A32" s="13" t="s">
        <v>285</v>
      </c>
      <c r="B32" s="31" t="s">
        <v>286</v>
      </c>
      <c r="C32" s="31" t="s">
        <v>287</v>
      </c>
      <c r="D32" s="14">
        <v>73350</v>
      </c>
      <c r="E32" s="15">
        <v>2167.27</v>
      </c>
      <c r="F32" s="16">
        <v>2.3400000000000001E-2</v>
      </c>
      <c r="G32" s="16"/>
    </row>
    <row r="33" spans="1:7" x14ac:dyDescent="0.25">
      <c r="A33" s="13" t="s">
        <v>347</v>
      </c>
      <c r="B33" s="31" t="s">
        <v>348</v>
      </c>
      <c r="C33" s="31" t="s">
        <v>349</v>
      </c>
      <c r="D33" s="14">
        <v>136870</v>
      </c>
      <c r="E33" s="15">
        <v>1954.23</v>
      </c>
      <c r="F33" s="16">
        <v>2.1100000000000001E-2</v>
      </c>
      <c r="G33" s="16"/>
    </row>
    <row r="34" spans="1:7" x14ac:dyDescent="0.25">
      <c r="A34" s="13" t="s">
        <v>340</v>
      </c>
      <c r="B34" s="31" t="s">
        <v>341</v>
      </c>
      <c r="C34" s="31" t="s">
        <v>281</v>
      </c>
      <c r="D34" s="14">
        <v>141965</v>
      </c>
      <c r="E34" s="15">
        <v>1923.2</v>
      </c>
      <c r="F34" s="16">
        <v>2.0799999999999999E-2</v>
      </c>
      <c r="G34" s="16"/>
    </row>
    <row r="35" spans="1:7" x14ac:dyDescent="0.25">
      <c r="A35" s="13" t="s">
        <v>494</v>
      </c>
      <c r="B35" s="31" t="s">
        <v>495</v>
      </c>
      <c r="C35" s="31" t="s">
        <v>304</v>
      </c>
      <c r="D35" s="14">
        <v>1693436</v>
      </c>
      <c r="E35" s="15">
        <v>1783.19</v>
      </c>
      <c r="F35" s="16">
        <v>1.9300000000000001E-2</v>
      </c>
      <c r="G35" s="16"/>
    </row>
    <row r="36" spans="1:7" x14ac:dyDescent="0.25">
      <c r="A36" s="13" t="s">
        <v>473</v>
      </c>
      <c r="B36" s="31" t="s">
        <v>474</v>
      </c>
      <c r="C36" s="31" t="s">
        <v>352</v>
      </c>
      <c r="D36" s="14">
        <v>101521</v>
      </c>
      <c r="E36" s="15">
        <v>1462.92</v>
      </c>
      <c r="F36" s="16">
        <v>1.5800000000000002E-2</v>
      </c>
      <c r="G36" s="16"/>
    </row>
    <row r="37" spans="1:7" x14ac:dyDescent="0.25">
      <c r="A37" s="13" t="s">
        <v>302</v>
      </c>
      <c r="B37" s="31" t="s">
        <v>303</v>
      </c>
      <c r="C37" s="31" t="s">
        <v>304</v>
      </c>
      <c r="D37" s="14">
        <v>38532</v>
      </c>
      <c r="E37" s="15">
        <v>1269.94</v>
      </c>
      <c r="F37" s="16">
        <v>1.37E-2</v>
      </c>
      <c r="G37" s="16"/>
    </row>
    <row r="38" spans="1:7" x14ac:dyDescent="0.25">
      <c r="A38" s="13" t="s">
        <v>496</v>
      </c>
      <c r="B38" s="31" t="s">
        <v>497</v>
      </c>
      <c r="C38" s="31" t="s">
        <v>404</v>
      </c>
      <c r="D38" s="14">
        <v>217400</v>
      </c>
      <c r="E38" s="15">
        <v>858.3</v>
      </c>
      <c r="F38" s="16">
        <v>9.2999999999999992E-3</v>
      </c>
      <c r="G38" s="16"/>
    </row>
    <row r="39" spans="1:7" x14ac:dyDescent="0.25">
      <c r="A39" s="13" t="s">
        <v>419</v>
      </c>
      <c r="B39" s="31" t="s">
        <v>420</v>
      </c>
      <c r="C39" s="31" t="s">
        <v>421</v>
      </c>
      <c r="D39" s="14">
        <v>161712</v>
      </c>
      <c r="E39" s="15">
        <v>768.86</v>
      </c>
      <c r="F39" s="16">
        <v>8.3000000000000001E-3</v>
      </c>
      <c r="G39" s="16"/>
    </row>
    <row r="40" spans="1:7" x14ac:dyDescent="0.25">
      <c r="A40" s="17" t="s">
        <v>189</v>
      </c>
      <c r="B40" s="32"/>
      <c r="C40" s="32"/>
      <c r="D40" s="18"/>
      <c r="E40" s="37">
        <v>90564.58</v>
      </c>
      <c r="F40" s="38">
        <v>0.97799999999999998</v>
      </c>
      <c r="G40" s="21"/>
    </row>
    <row r="41" spans="1:7" x14ac:dyDescent="0.25">
      <c r="A41" s="17" t="s">
        <v>481</v>
      </c>
      <c r="B41" s="31"/>
      <c r="C41" s="31"/>
      <c r="D41" s="14"/>
      <c r="E41" s="15"/>
      <c r="F41" s="16"/>
      <c r="G41" s="16"/>
    </row>
    <row r="42" spans="1:7" x14ac:dyDescent="0.25">
      <c r="A42" s="17" t="s">
        <v>189</v>
      </c>
      <c r="B42" s="31"/>
      <c r="C42" s="31"/>
      <c r="D42" s="14"/>
      <c r="E42" s="39" t="s">
        <v>155</v>
      </c>
      <c r="F42" s="40" t="s">
        <v>155</v>
      </c>
      <c r="G42" s="16"/>
    </row>
    <row r="43" spans="1:7" x14ac:dyDescent="0.25">
      <c r="A43" s="24" t="s">
        <v>192</v>
      </c>
      <c r="B43" s="33"/>
      <c r="C43" s="33"/>
      <c r="D43" s="25"/>
      <c r="E43" s="28">
        <v>90564.58</v>
      </c>
      <c r="F43" s="29">
        <v>0.97799999999999998</v>
      </c>
      <c r="G43" s="21"/>
    </row>
    <row r="44" spans="1:7" x14ac:dyDescent="0.25">
      <c r="A44" s="13"/>
      <c r="B44" s="31"/>
      <c r="C44" s="31"/>
      <c r="D44" s="14"/>
      <c r="E44" s="15"/>
      <c r="F44" s="16"/>
      <c r="G44" s="16"/>
    </row>
    <row r="45" spans="1:7" x14ac:dyDescent="0.25">
      <c r="A45" s="13"/>
      <c r="B45" s="31"/>
      <c r="C45" s="31"/>
      <c r="D45" s="14"/>
      <c r="E45" s="15"/>
      <c r="F45" s="16"/>
      <c r="G45" s="16"/>
    </row>
    <row r="46" spans="1:7" x14ac:dyDescent="0.25">
      <c r="A46" s="17" t="s">
        <v>193</v>
      </c>
      <c r="B46" s="31"/>
      <c r="C46" s="31"/>
      <c r="D46" s="14"/>
      <c r="E46" s="15"/>
      <c r="F46" s="16"/>
      <c r="G46" s="16"/>
    </row>
    <row r="47" spans="1:7" x14ac:dyDescent="0.25">
      <c r="A47" s="13" t="s">
        <v>194</v>
      </c>
      <c r="B47" s="31"/>
      <c r="C47" s="31"/>
      <c r="D47" s="14"/>
      <c r="E47" s="15">
        <v>2266.0300000000002</v>
      </c>
      <c r="F47" s="16">
        <v>2.4500000000000001E-2</v>
      </c>
      <c r="G47" s="16">
        <v>5.2232000000000001E-2</v>
      </c>
    </row>
    <row r="48" spans="1:7" x14ac:dyDescent="0.25">
      <c r="A48" s="17" t="s">
        <v>189</v>
      </c>
      <c r="B48" s="32"/>
      <c r="C48" s="32"/>
      <c r="D48" s="18"/>
      <c r="E48" s="37">
        <v>2266.0300000000002</v>
      </c>
      <c r="F48" s="38">
        <v>2.4500000000000001E-2</v>
      </c>
      <c r="G48" s="21"/>
    </row>
    <row r="49" spans="1:7" x14ac:dyDescent="0.25">
      <c r="A49" s="13"/>
      <c r="B49" s="31"/>
      <c r="C49" s="31"/>
      <c r="D49" s="14"/>
      <c r="E49" s="15"/>
      <c r="F49" s="16"/>
      <c r="G49" s="16"/>
    </row>
    <row r="50" spans="1:7" x14ac:dyDescent="0.25">
      <c r="A50" s="24" t="s">
        <v>192</v>
      </c>
      <c r="B50" s="33"/>
      <c r="C50" s="33"/>
      <c r="D50" s="25"/>
      <c r="E50" s="19">
        <v>2266.0300000000002</v>
      </c>
      <c r="F50" s="20">
        <v>2.4500000000000001E-2</v>
      </c>
      <c r="G50" s="21"/>
    </row>
    <row r="51" spans="1:7" x14ac:dyDescent="0.25">
      <c r="A51" s="13" t="s">
        <v>195</v>
      </c>
      <c r="B51" s="31"/>
      <c r="C51" s="31"/>
      <c r="D51" s="14"/>
      <c r="E51" s="15">
        <v>0.64854319999999999</v>
      </c>
      <c r="F51" s="60" t="s">
        <v>197</v>
      </c>
      <c r="G51" s="16"/>
    </row>
    <row r="52" spans="1:7" x14ac:dyDescent="0.25">
      <c r="A52" s="13" t="s">
        <v>196</v>
      </c>
      <c r="B52" s="31"/>
      <c r="C52" s="31"/>
      <c r="D52" s="14"/>
      <c r="E52" s="35">
        <v>-221.64854320000001</v>
      </c>
      <c r="F52" s="36">
        <v>-2.5070000000000001E-3</v>
      </c>
      <c r="G52" s="16">
        <v>5.2232000000000001E-2</v>
      </c>
    </row>
    <row r="53" spans="1:7" x14ac:dyDescent="0.25">
      <c r="A53" s="26" t="s">
        <v>198</v>
      </c>
      <c r="B53" s="34"/>
      <c r="C53" s="34"/>
      <c r="D53" s="27"/>
      <c r="E53" s="28">
        <v>92609.61</v>
      </c>
      <c r="F53" s="29">
        <v>1</v>
      </c>
      <c r="G53" s="29"/>
    </row>
    <row r="55" spans="1:7" x14ac:dyDescent="0.25">
      <c r="A55" s="74" t="s">
        <v>200</v>
      </c>
    </row>
    <row r="57" spans="1:7" x14ac:dyDescent="0.25">
      <c r="A57" s="1" t="s">
        <v>211</v>
      </c>
    </row>
    <row r="58" spans="1:7" x14ac:dyDescent="0.25">
      <c r="A58" s="48" t="s">
        <v>212</v>
      </c>
      <c r="B58" s="3" t="s">
        <v>155</v>
      </c>
    </row>
    <row r="59" spans="1:7" x14ac:dyDescent="0.25">
      <c r="A59" t="s">
        <v>213</v>
      </c>
    </row>
    <row r="60" spans="1:7" x14ac:dyDescent="0.25">
      <c r="A60" t="s">
        <v>214</v>
      </c>
      <c r="B60" t="s">
        <v>215</v>
      </c>
      <c r="C60" t="s">
        <v>215</v>
      </c>
    </row>
    <row r="61" spans="1:7" x14ac:dyDescent="0.25">
      <c r="B61" s="49">
        <v>45930</v>
      </c>
      <c r="C61" s="49">
        <v>46112</v>
      </c>
    </row>
    <row r="62" spans="1:7" x14ac:dyDescent="0.25">
      <c r="A62" t="s">
        <v>216</v>
      </c>
      <c r="B62">
        <v>16.957000000000001</v>
      </c>
      <c r="C62">
        <v>15.715</v>
      </c>
    </row>
    <row r="63" spans="1:7" x14ac:dyDescent="0.25">
      <c r="A63" t="s">
        <v>217</v>
      </c>
      <c r="B63">
        <v>16.957000000000001</v>
      </c>
      <c r="C63">
        <v>15.715</v>
      </c>
    </row>
    <row r="64" spans="1:7" x14ac:dyDescent="0.25">
      <c r="A64" t="s">
        <v>218</v>
      </c>
      <c r="B64">
        <v>16.097999999999999</v>
      </c>
      <c r="C64">
        <v>14.804</v>
      </c>
    </row>
    <row r="65" spans="1:4" x14ac:dyDescent="0.25">
      <c r="A65" t="s">
        <v>219</v>
      </c>
      <c r="B65">
        <v>16.097000000000001</v>
      </c>
      <c r="C65">
        <v>14.804</v>
      </c>
    </row>
    <row r="67" spans="1:4" x14ac:dyDescent="0.25">
      <c r="A67" t="s">
        <v>220</v>
      </c>
      <c r="B67" s="3" t="s">
        <v>155</v>
      </c>
    </row>
    <row r="68" spans="1:4" x14ac:dyDescent="0.25">
      <c r="A68" t="s">
        <v>221</v>
      </c>
      <c r="B68" s="3" t="s">
        <v>155</v>
      </c>
    </row>
    <row r="69" spans="1:4" ht="15.95" customHeight="1" x14ac:dyDescent="0.25">
      <c r="A69" s="48" t="s">
        <v>222</v>
      </c>
      <c r="B69" s="3" t="s">
        <v>155</v>
      </c>
    </row>
    <row r="70" spans="1:4" x14ac:dyDescent="0.25">
      <c r="A70" s="48" t="s">
        <v>223</v>
      </c>
      <c r="B70" s="3" t="s">
        <v>155</v>
      </c>
    </row>
    <row r="71" spans="1:4" x14ac:dyDescent="0.25">
      <c r="A71" t="s">
        <v>484</v>
      </c>
      <c r="B71" s="50">
        <v>0.27300000000000002</v>
      </c>
    </row>
    <row r="72" spans="1:4" ht="29.1" customHeight="1" x14ac:dyDescent="0.25">
      <c r="A72" s="48" t="s">
        <v>225</v>
      </c>
      <c r="B72" s="3" t="s">
        <v>155</v>
      </c>
    </row>
    <row r="73" spans="1:4" ht="29.1" customHeight="1" x14ac:dyDescent="0.25">
      <c r="A73" s="48" t="s">
        <v>226</v>
      </c>
      <c r="B73" s="3" t="s">
        <v>155</v>
      </c>
    </row>
    <row r="74" spans="1:4" ht="29.1" customHeight="1" x14ac:dyDescent="0.25">
      <c r="A74" s="48" t="s">
        <v>227</v>
      </c>
      <c r="B74" s="52">
        <v>4190.93</v>
      </c>
    </row>
    <row r="75" spans="1:4" x14ac:dyDescent="0.25">
      <c r="A75" s="48" t="s">
        <v>228</v>
      </c>
      <c r="B75" s="3" t="s">
        <v>155</v>
      </c>
    </row>
    <row r="76" spans="1:4" x14ac:dyDescent="0.25">
      <c r="A76" s="48" t="s">
        <v>229</v>
      </c>
      <c r="B76" s="3" t="s">
        <v>155</v>
      </c>
    </row>
    <row r="78" spans="1:4" ht="69.95" customHeight="1" x14ac:dyDescent="0.25">
      <c r="A78" s="120" t="s">
        <v>230</v>
      </c>
      <c r="B78" s="120" t="s">
        <v>231</v>
      </c>
      <c r="C78" s="120" t="s">
        <v>3</v>
      </c>
      <c r="D78" s="120" t="s">
        <v>4</v>
      </c>
    </row>
    <row r="79" spans="1:4" ht="69.95" customHeight="1" x14ac:dyDescent="0.25">
      <c r="A79" s="120" t="s">
        <v>498</v>
      </c>
      <c r="B79" s="120"/>
      <c r="C79" s="120" t="s">
        <v>13</v>
      </c>
      <c r="D79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14"/>
  <sheetViews>
    <sheetView showGridLines="0" workbookViewId="0">
      <pane ySplit="6" topLeftCell="A102" activePane="bottomLeft" state="frozen"/>
      <selection activeCell="B70" sqref="B70"/>
      <selection pane="bottomLeft" activeCell="A107" sqref="A107"/>
    </sheetView>
  </sheetViews>
  <sheetFormatPr defaultRowHeight="15" x14ac:dyDescent="0.25"/>
  <cols>
    <col min="1" max="1" width="67.71093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2667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32.450000000000003" customHeight="1" x14ac:dyDescent="0.25">
      <c r="A4" s="124" t="s">
        <v>2668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156</v>
      </c>
      <c r="B11" s="31"/>
      <c r="C11" s="31"/>
      <c r="D11" s="14"/>
      <c r="E11" s="15"/>
      <c r="F11" s="16"/>
      <c r="G11" s="16"/>
    </row>
    <row r="12" spans="1:8" x14ac:dyDescent="0.25">
      <c r="A12" s="17" t="s">
        <v>157</v>
      </c>
      <c r="B12" s="31"/>
      <c r="C12" s="31"/>
      <c r="D12" s="14"/>
      <c r="E12" s="15"/>
      <c r="F12" s="16"/>
      <c r="G12" s="16"/>
    </row>
    <row r="13" spans="1:8" x14ac:dyDescent="0.25">
      <c r="A13" s="13" t="s">
        <v>2669</v>
      </c>
      <c r="B13" s="31" t="s">
        <v>2670</v>
      </c>
      <c r="C13" s="31" t="s">
        <v>163</v>
      </c>
      <c r="D13" s="14">
        <v>104500000</v>
      </c>
      <c r="E13" s="15">
        <v>99678.27</v>
      </c>
      <c r="F13" s="16">
        <v>7.5700000000000003E-2</v>
      </c>
      <c r="G13" s="16">
        <v>7.5449000000000002E-2</v>
      </c>
    </row>
    <row r="14" spans="1:8" x14ac:dyDescent="0.25">
      <c r="A14" s="13" t="s">
        <v>2671</v>
      </c>
      <c r="B14" s="31" t="s">
        <v>2672</v>
      </c>
      <c r="C14" s="31" t="s">
        <v>160</v>
      </c>
      <c r="D14" s="14">
        <v>100000000</v>
      </c>
      <c r="E14" s="15">
        <v>95038.1</v>
      </c>
      <c r="F14" s="16">
        <v>7.22E-2</v>
      </c>
      <c r="G14" s="16">
        <v>7.6749999999999999E-2</v>
      </c>
    </row>
    <row r="15" spans="1:8" x14ac:dyDescent="0.25">
      <c r="A15" s="13" t="s">
        <v>2673</v>
      </c>
      <c r="B15" s="31" t="s">
        <v>2674</v>
      </c>
      <c r="C15" s="31" t="s">
        <v>163</v>
      </c>
      <c r="D15" s="14">
        <v>98500000</v>
      </c>
      <c r="E15" s="15">
        <v>94343.1</v>
      </c>
      <c r="F15" s="16">
        <v>7.17E-2</v>
      </c>
      <c r="G15" s="16">
        <v>7.5348999999999999E-2</v>
      </c>
    </row>
    <row r="16" spans="1:8" x14ac:dyDescent="0.25">
      <c r="A16" s="13" t="s">
        <v>2675</v>
      </c>
      <c r="B16" s="31" t="s">
        <v>2676</v>
      </c>
      <c r="C16" s="31" t="s">
        <v>160</v>
      </c>
      <c r="D16" s="14">
        <v>96000000</v>
      </c>
      <c r="E16" s="15">
        <v>93164.26</v>
      </c>
      <c r="F16" s="16">
        <v>7.0800000000000002E-2</v>
      </c>
      <c r="G16" s="16">
        <v>7.5331999999999996E-2</v>
      </c>
    </row>
    <row r="17" spans="1:7" x14ac:dyDescent="0.25">
      <c r="A17" s="13" t="s">
        <v>2677</v>
      </c>
      <c r="B17" s="31" t="s">
        <v>2678</v>
      </c>
      <c r="C17" s="31" t="s">
        <v>163</v>
      </c>
      <c r="D17" s="14">
        <v>95500000</v>
      </c>
      <c r="E17" s="15">
        <v>92694.97</v>
      </c>
      <c r="F17" s="16">
        <v>7.0400000000000004E-2</v>
      </c>
      <c r="G17" s="16">
        <v>7.5999999999999998E-2</v>
      </c>
    </row>
    <row r="18" spans="1:7" x14ac:dyDescent="0.25">
      <c r="A18" s="13" t="s">
        <v>2679</v>
      </c>
      <c r="B18" s="31" t="s">
        <v>2680</v>
      </c>
      <c r="C18" s="31" t="s">
        <v>163</v>
      </c>
      <c r="D18" s="14">
        <v>92500000</v>
      </c>
      <c r="E18" s="15">
        <v>89909.45</v>
      </c>
      <c r="F18" s="16">
        <v>6.83E-2</v>
      </c>
      <c r="G18" s="16">
        <v>7.5899999999999995E-2</v>
      </c>
    </row>
    <row r="19" spans="1:7" x14ac:dyDescent="0.25">
      <c r="A19" s="13" t="s">
        <v>2681</v>
      </c>
      <c r="B19" s="31" t="s">
        <v>2682</v>
      </c>
      <c r="C19" s="31" t="s">
        <v>160</v>
      </c>
      <c r="D19" s="14">
        <v>83000000</v>
      </c>
      <c r="E19" s="15">
        <v>79619.83</v>
      </c>
      <c r="F19" s="16">
        <v>6.0499999999999998E-2</v>
      </c>
      <c r="G19" s="16">
        <v>7.3950000000000002E-2</v>
      </c>
    </row>
    <row r="20" spans="1:7" x14ac:dyDescent="0.25">
      <c r="A20" s="13" t="s">
        <v>2683</v>
      </c>
      <c r="B20" s="31" t="s">
        <v>2684</v>
      </c>
      <c r="C20" s="31" t="s">
        <v>163</v>
      </c>
      <c r="D20" s="14">
        <v>80000000</v>
      </c>
      <c r="E20" s="15">
        <v>77131.360000000001</v>
      </c>
      <c r="F20" s="16">
        <v>5.8599999999999999E-2</v>
      </c>
      <c r="G20" s="16">
        <v>7.5098999999999999E-2</v>
      </c>
    </row>
    <row r="21" spans="1:7" x14ac:dyDescent="0.25">
      <c r="A21" s="13" t="s">
        <v>2685</v>
      </c>
      <c r="B21" s="31" t="s">
        <v>2686</v>
      </c>
      <c r="C21" s="31" t="s">
        <v>163</v>
      </c>
      <c r="D21" s="14">
        <v>80000000</v>
      </c>
      <c r="E21" s="15">
        <v>76099.600000000006</v>
      </c>
      <c r="F21" s="16">
        <v>5.7799999999999997E-2</v>
      </c>
      <c r="G21" s="16">
        <v>7.485E-2</v>
      </c>
    </row>
    <row r="22" spans="1:7" x14ac:dyDescent="0.25">
      <c r="A22" s="13" t="s">
        <v>2687</v>
      </c>
      <c r="B22" s="31" t="s">
        <v>2688</v>
      </c>
      <c r="C22" s="31" t="s">
        <v>163</v>
      </c>
      <c r="D22" s="14">
        <v>59000000</v>
      </c>
      <c r="E22" s="15">
        <v>59100.06</v>
      </c>
      <c r="F22" s="16">
        <v>4.4900000000000002E-2</v>
      </c>
      <c r="G22" s="16">
        <v>7.5149999999999995E-2</v>
      </c>
    </row>
    <row r="23" spans="1:7" x14ac:dyDescent="0.25">
      <c r="A23" s="13" t="s">
        <v>2689</v>
      </c>
      <c r="B23" s="31" t="s">
        <v>2690</v>
      </c>
      <c r="C23" s="31" t="s">
        <v>170</v>
      </c>
      <c r="D23" s="14">
        <v>55000000</v>
      </c>
      <c r="E23" s="15">
        <v>54985.21</v>
      </c>
      <c r="F23" s="16">
        <v>4.1799999999999997E-2</v>
      </c>
      <c r="G23" s="16">
        <v>7.5149999999999995E-2</v>
      </c>
    </row>
    <row r="24" spans="1:7" x14ac:dyDescent="0.25">
      <c r="A24" s="13" t="s">
        <v>2691</v>
      </c>
      <c r="B24" s="31" t="s">
        <v>2692</v>
      </c>
      <c r="C24" s="31" t="s">
        <v>2693</v>
      </c>
      <c r="D24" s="14">
        <v>50000000</v>
      </c>
      <c r="E24" s="15">
        <v>48304.65</v>
      </c>
      <c r="F24" s="16">
        <v>3.6700000000000003E-2</v>
      </c>
      <c r="G24" s="16">
        <v>7.5399999999999995E-2</v>
      </c>
    </row>
    <row r="25" spans="1:7" x14ac:dyDescent="0.25">
      <c r="A25" s="13" t="s">
        <v>2694</v>
      </c>
      <c r="B25" s="31" t="s">
        <v>2695</v>
      </c>
      <c r="C25" s="31" t="s">
        <v>163</v>
      </c>
      <c r="D25" s="14">
        <v>38500000</v>
      </c>
      <c r="E25" s="15">
        <v>36554.129999999997</v>
      </c>
      <c r="F25" s="16">
        <v>2.7799999999999998E-2</v>
      </c>
      <c r="G25" s="16">
        <v>7.5200000000000003E-2</v>
      </c>
    </row>
    <row r="26" spans="1:7" x14ac:dyDescent="0.25">
      <c r="A26" s="13" t="s">
        <v>2696</v>
      </c>
      <c r="B26" s="31" t="s">
        <v>2697</v>
      </c>
      <c r="C26" s="31" t="s">
        <v>163</v>
      </c>
      <c r="D26" s="14">
        <v>33500000</v>
      </c>
      <c r="E26" s="15">
        <v>33485.39</v>
      </c>
      <c r="F26" s="16">
        <v>2.5399999999999999E-2</v>
      </c>
      <c r="G26" s="16">
        <v>7.5550000000000006E-2</v>
      </c>
    </row>
    <row r="27" spans="1:7" x14ac:dyDescent="0.25">
      <c r="A27" s="13" t="s">
        <v>2698</v>
      </c>
      <c r="B27" s="31" t="s">
        <v>2699</v>
      </c>
      <c r="C27" s="31" t="s">
        <v>163</v>
      </c>
      <c r="D27" s="14">
        <v>28000000</v>
      </c>
      <c r="E27" s="15">
        <v>27469.74</v>
      </c>
      <c r="F27" s="16">
        <v>2.0899999999999998E-2</v>
      </c>
      <c r="G27" s="16">
        <v>7.5600000000000001E-2</v>
      </c>
    </row>
    <row r="28" spans="1:7" x14ac:dyDescent="0.25">
      <c r="A28" s="13" t="s">
        <v>2700</v>
      </c>
      <c r="B28" s="31" t="s">
        <v>2701</v>
      </c>
      <c r="C28" s="31" t="s">
        <v>163</v>
      </c>
      <c r="D28" s="14">
        <v>27000000</v>
      </c>
      <c r="E28" s="15">
        <v>27233.9</v>
      </c>
      <c r="F28" s="16">
        <v>2.07E-2</v>
      </c>
      <c r="G28" s="16">
        <v>7.5999999999999998E-2</v>
      </c>
    </row>
    <row r="29" spans="1:7" x14ac:dyDescent="0.25">
      <c r="A29" s="13" t="s">
        <v>2702</v>
      </c>
      <c r="B29" s="31" t="s">
        <v>2703</v>
      </c>
      <c r="C29" s="31" t="s">
        <v>163</v>
      </c>
      <c r="D29" s="14">
        <v>27500000</v>
      </c>
      <c r="E29" s="15">
        <v>26655.67</v>
      </c>
      <c r="F29" s="16">
        <v>2.0199999999999999E-2</v>
      </c>
      <c r="G29" s="16">
        <v>7.5850000000000001E-2</v>
      </c>
    </row>
    <row r="30" spans="1:7" x14ac:dyDescent="0.25">
      <c r="A30" s="13" t="s">
        <v>2704</v>
      </c>
      <c r="B30" s="31" t="s">
        <v>2705</v>
      </c>
      <c r="C30" s="31" t="s">
        <v>163</v>
      </c>
      <c r="D30" s="14">
        <v>12500000</v>
      </c>
      <c r="E30" s="15">
        <v>12438.38</v>
      </c>
      <c r="F30" s="16">
        <v>9.4000000000000004E-3</v>
      </c>
      <c r="G30" s="16">
        <v>7.4899999999999994E-2</v>
      </c>
    </row>
    <row r="31" spans="1:7" x14ac:dyDescent="0.25">
      <c r="A31" s="13" t="s">
        <v>2706</v>
      </c>
      <c r="B31" s="31" t="s">
        <v>2707</v>
      </c>
      <c r="C31" s="31" t="s">
        <v>163</v>
      </c>
      <c r="D31" s="14">
        <v>12500000</v>
      </c>
      <c r="E31" s="15">
        <v>12246.74</v>
      </c>
      <c r="F31" s="16">
        <v>9.2999999999999992E-3</v>
      </c>
      <c r="G31" s="16">
        <v>7.5600000000000001E-2</v>
      </c>
    </row>
    <row r="32" spans="1:7" x14ac:dyDescent="0.25">
      <c r="A32" s="13" t="s">
        <v>2708</v>
      </c>
      <c r="B32" s="31" t="s">
        <v>2709</v>
      </c>
      <c r="C32" s="31" t="s">
        <v>163</v>
      </c>
      <c r="D32" s="14">
        <v>11500000</v>
      </c>
      <c r="E32" s="15">
        <v>11184.56</v>
      </c>
      <c r="F32" s="16">
        <v>8.5000000000000006E-3</v>
      </c>
      <c r="G32" s="16">
        <v>7.5899999999999995E-2</v>
      </c>
    </row>
    <row r="33" spans="1:7" x14ac:dyDescent="0.25">
      <c r="A33" s="13" t="s">
        <v>2306</v>
      </c>
      <c r="B33" s="31" t="s">
        <v>2307</v>
      </c>
      <c r="C33" s="31" t="s">
        <v>163</v>
      </c>
      <c r="D33" s="14">
        <v>9500000</v>
      </c>
      <c r="E33" s="15">
        <v>9711.0400000000009</v>
      </c>
      <c r="F33" s="16">
        <v>7.4000000000000003E-3</v>
      </c>
      <c r="G33" s="16">
        <v>7.4950000000000003E-2</v>
      </c>
    </row>
    <row r="34" spans="1:7" x14ac:dyDescent="0.25">
      <c r="A34" s="13" t="s">
        <v>2710</v>
      </c>
      <c r="B34" s="31" t="s">
        <v>2711</v>
      </c>
      <c r="C34" s="31" t="s">
        <v>163</v>
      </c>
      <c r="D34" s="14">
        <v>6000000</v>
      </c>
      <c r="E34" s="15">
        <v>6046.52</v>
      </c>
      <c r="F34" s="16">
        <v>4.5999999999999999E-3</v>
      </c>
      <c r="G34" s="16">
        <v>7.5550000000000006E-2</v>
      </c>
    </row>
    <row r="35" spans="1:7" x14ac:dyDescent="0.25">
      <c r="A35" s="13" t="s">
        <v>2712</v>
      </c>
      <c r="B35" s="31" t="s">
        <v>2713</v>
      </c>
      <c r="C35" s="31" t="s">
        <v>163</v>
      </c>
      <c r="D35" s="14">
        <v>3500000</v>
      </c>
      <c r="E35" s="15">
        <v>3522.83</v>
      </c>
      <c r="F35" s="16">
        <v>2.7000000000000001E-3</v>
      </c>
      <c r="G35" s="16">
        <v>7.5499999999999998E-2</v>
      </c>
    </row>
    <row r="36" spans="1:7" x14ac:dyDescent="0.25">
      <c r="A36" s="13" t="s">
        <v>2714</v>
      </c>
      <c r="B36" s="31" t="s">
        <v>2715</v>
      </c>
      <c r="C36" s="31" t="s">
        <v>163</v>
      </c>
      <c r="D36" s="14">
        <v>3300000</v>
      </c>
      <c r="E36" s="15">
        <v>3403.2</v>
      </c>
      <c r="F36" s="16">
        <v>2.5999999999999999E-3</v>
      </c>
      <c r="G36" s="16">
        <v>7.4950000000000003E-2</v>
      </c>
    </row>
    <row r="37" spans="1:7" x14ac:dyDescent="0.25">
      <c r="A37" s="13" t="s">
        <v>2716</v>
      </c>
      <c r="B37" s="31" t="s">
        <v>2717</v>
      </c>
      <c r="C37" s="31" t="s">
        <v>163</v>
      </c>
      <c r="D37" s="14">
        <v>3500000</v>
      </c>
      <c r="E37" s="15">
        <v>3353.77</v>
      </c>
      <c r="F37" s="16">
        <v>2.5000000000000001E-3</v>
      </c>
      <c r="G37" s="16">
        <v>7.4848999999999999E-2</v>
      </c>
    </row>
    <row r="38" spans="1:7" x14ac:dyDescent="0.25">
      <c r="A38" s="13" t="s">
        <v>2718</v>
      </c>
      <c r="B38" s="31" t="s">
        <v>2719</v>
      </c>
      <c r="C38" s="31" t="s">
        <v>163</v>
      </c>
      <c r="D38" s="14">
        <v>3000000</v>
      </c>
      <c r="E38" s="15">
        <v>3089.61</v>
      </c>
      <c r="F38" s="16">
        <v>2.3E-3</v>
      </c>
      <c r="G38" s="16">
        <v>7.5399999999999995E-2</v>
      </c>
    </row>
    <row r="39" spans="1:7" x14ac:dyDescent="0.25">
      <c r="A39" s="13" t="s">
        <v>2720</v>
      </c>
      <c r="B39" s="31" t="s">
        <v>2721</v>
      </c>
      <c r="C39" s="31" t="s">
        <v>163</v>
      </c>
      <c r="D39" s="14">
        <v>3000000</v>
      </c>
      <c r="E39" s="15">
        <v>2913.91</v>
      </c>
      <c r="F39" s="16">
        <v>2.2000000000000001E-3</v>
      </c>
      <c r="G39" s="16">
        <v>7.4848999999999999E-2</v>
      </c>
    </row>
    <row r="40" spans="1:7" x14ac:dyDescent="0.25">
      <c r="A40" s="13" t="s">
        <v>2722</v>
      </c>
      <c r="B40" s="31" t="s">
        <v>2723</v>
      </c>
      <c r="C40" s="31" t="s">
        <v>163</v>
      </c>
      <c r="D40" s="14">
        <v>2500000</v>
      </c>
      <c r="E40" s="15">
        <v>2553.4699999999998</v>
      </c>
      <c r="F40" s="16">
        <v>1.9E-3</v>
      </c>
      <c r="G40" s="16">
        <v>7.4950000000000003E-2</v>
      </c>
    </row>
    <row r="41" spans="1:7" x14ac:dyDescent="0.25">
      <c r="A41" s="13" t="s">
        <v>2724</v>
      </c>
      <c r="B41" s="31" t="s">
        <v>2725</v>
      </c>
      <c r="C41" s="31" t="s">
        <v>163</v>
      </c>
      <c r="D41" s="14">
        <v>1500000</v>
      </c>
      <c r="E41" s="15">
        <v>1585.59</v>
      </c>
      <c r="F41" s="16">
        <v>1.1999999999999999E-3</v>
      </c>
      <c r="G41" s="16">
        <v>7.3700000000000002E-2</v>
      </c>
    </row>
    <row r="42" spans="1:7" x14ac:dyDescent="0.25">
      <c r="A42" s="13" t="s">
        <v>2300</v>
      </c>
      <c r="B42" s="31" t="s">
        <v>2301</v>
      </c>
      <c r="C42" s="31" t="s">
        <v>163</v>
      </c>
      <c r="D42" s="14">
        <v>1000000</v>
      </c>
      <c r="E42" s="15">
        <v>1055.83</v>
      </c>
      <c r="F42" s="16">
        <v>8.0000000000000004E-4</v>
      </c>
      <c r="G42" s="16">
        <v>7.3700000000000002E-2</v>
      </c>
    </row>
    <row r="43" spans="1:7" x14ac:dyDescent="0.25">
      <c r="A43" s="13" t="s">
        <v>2726</v>
      </c>
      <c r="B43" s="31" t="s">
        <v>2727</v>
      </c>
      <c r="C43" s="31" t="s">
        <v>163</v>
      </c>
      <c r="D43" s="14">
        <v>1000000</v>
      </c>
      <c r="E43" s="15">
        <v>1030.9100000000001</v>
      </c>
      <c r="F43" s="16">
        <v>8.0000000000000004E-4</v>
      </c>
      <c r="G43" s="16">
        <v>7.4950000000000003E-2</v>
      </c>
    </row>
    <row r="44" spans="1:7" x14ac:dyDescent="0.25">
      <c r="A44" s="13" t="s">
        <v>2507</v>
      </c>
      <c r="B44" s="31" t="s">
        <v>2508</v>
      </c>
      <c r="C44" s="31" t="s">
        <v>163</v>
      </c>
      <c r="D44" s="14">
        <v>1000000</v>
      </c>
      <c r="E44" s="15">
        <v>1021.75</v>
      </c>
      <c r="F44" s="16">
        <v>8.0000000000000004E-4</v>
      </c>
      <c r="G44" s="16">
        <v>7.4402999999999997E-2</v>
      </c>
    </row>
    <row r="45" spans="1:7" x14ac:dyDescent="0.25">
      <c r="A45" s="13" t="s">
        <v>2290</v>
      </c>
      <c r="B45" s="31" t="s">
        <v>2291</v>
      </c>
      <c r="C45" s="31" t="s">
        <v>163</v>
      </c>
      <c r="D45" s="14">
        <v>1000000</v>
      </c>
      <c r="E45" s="15">
        <v>1021.47</v>
      </c>
      <c r="F45" s="16">
        <v>8.0000000000000004E-4</v>
      </c>
      <c r="G45" s="16">
        <v>7.4950000000000003E-2</v>
      </c>
    </row>
    <row r="46" spans="1:7" x14ac:dyDescent="0.25">
      <c r="A46" s="13" t="s">
        <v>2728</v>
      </c>
      <c r="B46" s="31" t="s">
        <v>2729</v>
      </c>
      <c r="C46" s="31" t="s">
        <v>163</v>
      </c>
      <c r="D46" s="14">
        <v>1000000</v>
      </c>
      <c r="E46" s="15">
        <v>996.28</v>
      </c>
      <c r="F46" s="16">
        <v>8.0000000000000004E-4</v>
      </c>
      <c r="G46" s="16">
        <v>7.4756000000000003E-2</v>
      </c>
    </row>
    <row r="47" spans="1:7" x14ac:dyDescent="0.25">
      <c r="A47" s="13" t="s">
        <v>2730</v>
      </c>
      <c r="B47" s="31" t="s">
        <v>2731</v>
      </c>
      <c r="C47" s="31" t="s">
        <v>163</v>
      </c>
      <c r="D47" s="14">
        <v>1000000</v>
      </c>
      <c r="E47" s="15">
        <v>976.16</v>
      </c>
      <c r="F47" s="16">
        <v>6.9999999999999999E-4</v>
      </c>
      <c r="G47" s="16">
        <v>7.5999999999999998E-2</v>
      </c>
    </row>
    <row r="48" spans="1:7" x14ac:dyDescent="0.25">
      <c r="A48" s="13" t="s">
        <v>2732</v>
      </c>
      <c r="B48" s="31" t="s">
        <v>2733</v>
      </c>
      <c r="C48" s="31" t="s">
        <v>163</v>
      </c>
      <c r="D48" s="14">
        <v>500000</v>
      </c>
      <c r="E48" s="15">
        <v>533.37</v>
      </c>
      <c r="F48" s="16">
        <v>4.0000000000000002E-4</v>
      </c>
      <c r="G48" s="16">
        <v>7.4950000000000003E-2</v>
      </c>
    </row>
    <row r="49" spans="1:7" x14ac:dyDescent="0.25">
      <c r="A49" s="13" t="s">
        <v>2734</v>
      </c>
      <c r="B49" s="31" t="s">
        <v>2735</v>
      </c>
      <c r="C49" s="31" t="s">
        <v>2208</v>
      </c>
      <c r="D49" s="14">
        <v>500000</v>
      </c>
      <c r="E49" s="15">
        <v>516.63</v>
      </c>
      <c r="F49" s="16">
        <v>4.0000000000000002E-4</v>
      </c>
      <c r="G49" s="16">
        <v>7.5450000000000003E-2</v>
      </c>
    </row>
    <row r="50" spans="1:7" x14ac:dyDescent="0.25">
      <c r="A50" s="13" t="s">
        <v>2294</v>
      </c>
      <c r="B50" s="31" t="s">
        <v>2295</v>
      </c>
      <c r="C50" s="31" t="s">
        <v>163</v>
      </c>
      <c r="D50" s="14">
        <v>500000</v>
      </c>
      <c r="E50" s="15">
        <v>513.57000000000005</v>
      </c>
      <c r="F50" s="16">
        <v>4.0000000000000002E-4</v>
      </c>
      <c r="G50" s="16">
        <v>7.4756000000000003E-2</v>
      </c>
    </row>
    <row r="51" spans="1:7" x14ac:dyDescent="0.25">
      <c r="A51" s="13" t="s">
        <v>2736</v>
      </c>
      <c r="B51" s="31" t="s">
        <v>2737</v>
      </c>
      <c r="C51" s="31" t="s">
        <v>160</v>
      </c>
      <c r="D51" s="14">
        <v>500000</v>
      </c>
      <c r="E51" s="15">
        <v>512.30999999999995</v>
      </c>
      <c r="F51" s="16">
        <v>4.0000000000000002E-4</v>
      </c>
      <c r="G51" s="16">
        <v>7.5578000000000006E-2</v>
      </c>
    </row>
    <row r="52" spans="1:7" x14ac:dyDescent="0.25">
      <c r="A52" s="13" t="s">
        <v>2270</v>
      </c>
      <c r="B52" s="31" t="s">
        <v>2271</v>
      </c>
      <c r="C52" s="31" t="s">
        <v>163</v>
      </c>
      <c r="D52" s="14">
        <v>500000</v>
      </c>
      <c r="E52" s="15">
        <v>511.37</v>
      </c>
      <c r="F52" s="16">
        <v>4.0000000000000002E-4</v>
      </c>
      <c r="G52" s="16">
        <v>7.3499999999999996E-2</v>
      </c>
    </row>
    <row r="53" spans="1:7" x14ac:dyDescent="0.25">
      <c r="A53" s="13" t="s">
        <v>2322</v>
      </c>
      <c r="B53" s="31" t="s">
        <v>2323</v>
      </c>
      <c r="C53" s="31" t="s">
        <v>163</v>
      </c>
      <c r="D53" s="14">
        <v>500000</v>
      </c>
      <c r="E53" s="15">
        <v>510.01</v>
      </c>
      <c r="F53" s="16">
        <v>4.0000000000000002E-4</v>
      </c>
      <c r="G53" s="16">
        <v>7.3701000000000003E-2</v>
      </c>
    </row>
    <row r="54" spans="1:7" x14ac:dyDescent="0.25">
      <c r="A54" s="13" t="s">
        <v>2738</v>
      </c>
      <c r="B54" s="31" t="s">
        <v>2739</v>
      </c>
      <c r="C54" s="31" t="s">
        <v>163</v>
      </c>
      <c r="D54" s="14">
        <v>500000</v>
      </c>
      <c r="E54" s="15">
        <v>507.63</v>
      </c>
      <c r="F54" s="16">
        <v>4.0000000000000002E-4</v>
      </c>
      <c r="G54" s="16">
        <v>7.4257000000000004E-2</v>
      </c>
    </row>
    <row r="55" spans="1:7" x14ac:dyDescent="0.25">
      <c r="A55" s="13" t="s">
        <v>2740</v>
      </c>
      <c r="B55" s="31" t="s">
        <v>2741</v>
      </c>
      <c r="C55" s="31" t="s">
        <v>170</v>
      </c>
      <c r="D55" s="14">
        <v>500000</v>
      </c>
      <c r="E55" s="15">
        <v>487.29</v>
      </c>
      <c r="F55" s="16">
        <v>4.0000000000000002E-4</v>
      </c>
      <c r="G55" s="16">
        <v>7.5450000000000003E-2</v>
      </c>
    </row>
    <row r="56" spans="1:7" x14ac:dyDescent="0.25">
      <c r="A56" s="13" t="s">
        <v>2742</v>
      </c>
      <c r="B56" s="31" t="s">
        <v>2743</v>
      </c>
      <c r="C56" s="31" t="s">
        <v>160</v>
      </c>
      <c r="D56" s="14">
        <v>500000</v>
      </c>
      <c r="E56" s="15">
        <v>485.32</v>
      </c>
      <c r="F56" s="16">
        <v>4.0000000000000002E-4</v>
      </c>
      <c r="G56" s="16">
        <v>7.5898999999999994E-2</v>
      </c>
    </row>
    <row r="57" spans="1:7" x14ac:dyDescent="0.25">
      <c r="A57" s="17" t="s">
        <v>189</v>
      </c>
      <c r="B57" s="32"/>
      <c r="C57" s="32"/>
      <c r="D57" s="18"/>
      <c r="E57" s="19">
        <v>1194197.21</v>
      </c>
      <c r="F57" s="20">
        <v>0.9073</v>
      </c>
      <c r="G57" s="21"/>
    </row>
    <row r="58" spans="1:7" x14ac:dyDescent="0.25">
      <c r="A58" s="13"/>
      <c r="B58" s="31"/>
      <c r="C58" s="31"/>
      <c r="D58" s="14"/>
      <c r="E58" s="15"/>
      <c r="F58" s="16"/>
      <c r="G58" s="16"/>
    </row>
    <row r="59" spans="1:7" x14ac:dyDescent="0.25">
      <c r="A59" s="17" t="s">
        <v>235</v>
      </c>
      <c r="B59" s="31"/>
      <c r="C59" s="31"/>
      <c r="D59" s="14"/>
      <c r="E59" s="15"/>
      <c r="F59" s="16"/>
      <c r="G59" s="16"/>
    </row>
    <row r="60" spans="1:7" x14ac:dyDescent="0.25">
      <c r="A60" s="13" t="s">
        <v>2524</v>
      </c>
      <c r="B60" s="31" t="s">
        <v>2525</v>
      </c>
      <c r="C60" s="31" t="s">
        <v>238</v>
      </c>
      <c r="D60" s="14">
        <v>60000000</v>
      </c>
      <c r="E60" s="15">
        <v>60975.3</v>
      </c>
      <c r="F60" s="16">
        <v>4.6300000000000001E-2</v>
      </c>
      <c r="G60" s="16">
        <v>7.0190000000000002E-2</v>
      </c>
    </row>
    <row r="61" spans="1:7" x14ac:dyDescent="0.25">
      <c r="A61" s="17" t="s">
        <v>189</v>
      </c>
      <c r="B61" s="32"/>
      <c r="C61" s="32"/>
      <c r="D61" s="18"/>
      <c r="E61" s="19">
        <v>60975.3</v>
      </c>
      <c r="F61" s="20">
        <v>4.6300000000000001E-2</v>
      </c>
      <c r="G61" s="21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17" t="s">
        <v>190</v>
      </c>
      <c r="B63" s="31"/>
      <c r="C63" s="31"/>
      <c r="D63" s="14"/>
      <c r="E63" s="15"/>
      <c r="F63" s="16"/>
      <c r="G63" s="16"/>
    </row>
    <row r="64" spans="1:7" x14ac:dyDescent="0.25">
      <c r="A64" s="17" t="s">
        <v>189</v>
      </c>
      <c r="B64" s="31"/>
      <c r="C64" s="31"/>
      <c r="D64" s="14"/>
      <c r="E64" s="22" t="s">
        <v>155</v>
      </c>
      <c r="F64" s="23" t="s">
        <v>155</v>
      </c>
      <c r="G64" s="16"/>
    </row>
    <row r="65" spans="1:7" x14ac:dyDescent="0.25">
      <c r="A65" s="13"/>
      <c r="B65" s="31"/>
      <c r="C65" s="31"/>
      <c r="D65" s="14"/>
      <c r="E65" s="15"/>
      <c r="F65" s="16"/>
      <c r="G65" s="16"/>
    </row>
    <row r="66" spans="1:7" x14ac:dyDescent="0.25">
      <c r="A66" s="17" t="s">
        <v>191</v>
      </c>
      <c r="B66" s="31"/>
      <c r="C66" s="31"/>
      <c r="D66" s="14"/>
      <c r="E66" s="15"/>
      <c r="F66" s="16"/>
      <c r="G66" s="16"/>
    </row>
    <row r="67" spans="1:7" x14ac:dyDescent="0.25">
      <c r="A67" s="17" t="s">
        <v>189</v>
      </c>
      <c r="B67" s="31"/>
      <c r="C67" s="31"/>
      <c r="D67" s="14"/>
      <c r="E67" s="22" t="s">
        <v>155</v>
      </c>
      <c r="F67" s="23" t="s">
        <v>155</v>
      </c>
      <c r="G67" s="16"/>
    </row>
    <row r="68" spans="1:7" x14ac:dyDescent="0.25">
      <c r="A68" s="13"/>
      <c r="B68" s="31"/>
      <c r="C68" s="31"/>
      <c r="D68" s="14"/>
      <c r="E68" s="15"/>
      <c r="F68" s="16"/>
      <c r="G68" s="16"/>
    </row>
    <row r="69" spans="1:7" x14ac:dyDescent="0.25">
      <c r="A69" s="24" t="s">
        <v>192</v>
      </c>
      <c r="B69" s="33"/>
      <c r="C69" s="33"/>
      <c r="D69" s="25"/>
      <c r="E69" s="19">
        <v>1255172.51</v>
      </c>
      <c r="F69" s="20">
        <v>0.9536</v>
      </c>
      <c r="G69" s="21"/>
    </row>
    <row r="70" spans="1:7" x14ac:dyDescent="0.25">
      <c r="A70" s="13"/>
      <c r="B70" s="31"/>
      <c r="C70" s="31"/>
      <c r="D70" s="14"/>
      <c r="E70" s="15"/>
      <c r="F70" s="16"/>
      <c r="G70" s="16"/>
    </row>
    <row r="71" spans="1:7" x14ac:dyDescent="0.25">
      <c r="A71" s="13"/>
      <c r="B71" s="31"/>
      <c r="C71" s="31"/>
      <c r="D71" s="14"/>
      <c r="E71" s="15"/>
      <c r="F71" s="16"/>
      <c r="G71" s="16"/>
    </row>
    <row r="72" spans="1:7" x14ac:dyDescent="0.25">
      <c r="A72" s="17" t="s">
        <v>193</v>
      </c>
      <c r="B72" s="31"/>
      <c r="C72" s="31"/>
      <c r="D72" s="14"/>
      <c r="E72" s="15"/>
      <c r="F72" s="16"/>
      <c r="G72" s="16"/>
    </row>
    <row r="73" spans="1:7" x14ac:dyDescent="0.25">
      <c r="A73" s="13" t="s">
        <v>194</v>
      </c>
      <c r="B73" s="31"/>
      <c r="C73" s="31"/>
      <c r="D73" s="14"/>
      <c r="E73" s="15">
        <v>7532.24</v>
      </c>
      <c r="F73" s="16">
        <v>5.7000000000000002E-3</v>
      </c>
      <c r="G73" s="16">
        <v>6.0694999999999999E-2</v>
      </c>
    </row>
    <row r="74" spans="1:7" x14ac:dyDescent="0.25">
      <c r="A74" s="17" t="s">
        <v>189</v>
      </c>
      <c r="B74" s="32"/>
      <c r="C74" s="32"/>
      <c r="D74" s="18"/>
      <c r="E74" s="19">
        <v>7532.24</v>
      </c>
      <c r="F74" s="20">
        <v>5.7000000000000002E-3</v>
      </c>
      <c r="G74" s="21"/>
    </row>
    <row r="75" spans="1:7" x14ac:dyDescent="0.25">
      <c r="A75" s="13"/>
      <c r="B75" s="31"/>
      <c r="C75" s="31"/>
      <c r="D75" s="14"/>
      <c r="E75" s="15"/>
      <c r="F75" s="16"/>
      <c r="G75" s="16"/>
    </row>
    <row r="76" spans="1:7" x14ac:dyDescent="0.25">
      <c r="A76" s="24" t="s">
        <v>192</v>
      </c>
      <c r="B76" s="33"/>
      <c r="C76" s="33"/>
      <c r="D76" s="25"/>
      <c r="E76" s="19">
        <v>7532.24</v>
      </c>
      <c r="F76" s="20">
        <v>5.7000000000000002E-3</v>
      </c>
      <c r="G76" s="21"/>
    </row>
    <row r="77" spans="1:7" x14ac:dyDescent="0.25">
      <c r="A77" s="13" t="s">
        <v>195</v>
      </c>
      <c r="B77" s="31"/>
      <c r="C77" s="31"/>
      <c r="D77" s="14"/>
      <c r="E77" s="15">
        <v>54139.405969400003</v>
      </c>
      <c r="F77" s="16">
        <v>4.1120999999999998E-2</v>
      </c>
      <c r="G77" s="16"/>
    </row>
    <row r="78" spans="1:7" x14ac:dyDescent="0.25">
      <c r="A78" s="13" t="s">
        <v>196</v>
      </c>
      <c r="B78" s="31"/>
      <c r="C78" s="31"/>
      <c r="D78" s="14"/>
      <c r="E78" s="35">
        <v>-286.39596940000001</v>
      </c>
      <c r="F78" s="36">
        <v>-4.2099999999999999E-4</v>
      </c>
      <c r="G78" s="16">
        <v>6.0694999999999999E-2</v>
      </c>
    </row>
    <row r="79" spans="1:7" x14ac:dyDescent="0.25">
      <c r="A79" s="26" t="s">
        <v>198</v>
      </c>
      <c r="B79" s="34"/>
      <c r="C79" s="34"/>
      <c r="D79" s="27"/>
      <c r="E79" s="28">
        <v>1316557.76</v>
      </c>
      <c r="F79" s="29">
        <v>1</v>
      </c>
      <c r="G79" s="29"/>
    </row>
    <row r="81" spans="1:2" x14ac:dyDescent="0.25">
      <c r="A81" s="1" t="s">
        <v>199</v>
      </c>
    </row>
    <row r="82" spans="1:2" x14ac:dyDescent="0.25">
      <c r="A82" s="1" t="s">
        <v>2744</v>
      </c>
    </row>
    <row r="83" spans="1:2" x14ac:dyDescent="0.25">
      <c r="A83" s="1"/>
    </row>
    <row r="84" spans="1:2" ht="29.1" customHeight="1" x14ac:dyDescent="0.25">
      <c r="A84" s="61" t="s">
        <v>203</v>
      </c>
      <c r="B84" s="65" t="s">
        <v>2745</v>
      </c>
    </row>
    <row r="85" spans="1:2" x14ac:dyDescent="0.25">
      <c r="A85" s="61" t="s">
        <v>205</v>
      </c>
      <c r="B85" s="61" t="s">
        <v>771</v>
      </c>
    </row>
    <row r="86" spans="1:2" x14ac:dyDescent="0.25">
      <c r="A86" s="61"/>
      <c r="B86" s="61"/>
    </row>
    <row r="87" spans="1:2" x14ac:dyDescent="0.25">
      <c r="A87" s="61" t="s">
        <v>207</v>
      </c>
      <c r="B87" s="62">
        <v>7.5095436460715677</v>
      </c>
    </row>
    <row r="88" spans="1:2" x14ac:dyDescent="0.25">
      <c r="A88" s="61"/>
      <c r="B88" s="61"/>
    </row>
    <row r="89" spans="1:2" x14ac:dyDescent="0.25">
      <c r="A89" s="61" t="s">
        <v>208</v>
      </c>
      <c r="B89" s="63">
        <v>4.0975000000000001</v>
      </c>
    </row>
    <row r="90" spans="1:2" x14ac:dyDescent="0.25">
      <c r="A90" s="61" t="s">
        <v>209</v>
      </c>
      <c r="B90" s="63">
        <v>4.8511536131034498</v>
      </c>
    </row>
    <row r="91" spans="1:2" x14ac:dyDescent="0.25">
      <c r="A91" s="61"/>
      <c r="B91" s="61"/>
    </row>
    <row r="92" spans="1:2" x14ac:dyDescent="0.25">
      <c r="A92" s="61" t="s">
        <v>210</v>
      </c>
      <c r="B92" s="64">
        <v>46112</v>
      </c>
    </row>
    <row r="94" spans="1:2" x14ac:dyDescent="0.25">
      <c r="A94" s="1"/>
    </row>
    <row r="95" spans="1:2" x14ac:dyDescent="0.25">
      <c r="A95" s="1" t="s">
        <v>211</v>
      </c>
    </row>
    <row r="96" spans="1:2" x14ac:dyDescent="0.25">
      <c r="A96" s="48" t="s">
        <v>212</v>
      </c>
      <c r="B96" s="3" t="s">
        <v>155</v>
      </c>
    </row>
    <row r="97" spans="1:3" x14ac:dyDescent="0.25">
      <c r="A97" t="s">
        <v>213</v>
      </c>
    </row>
    <row r="98" spans="1:3" x14ac:dyDescent="0.25">
      <c r="A98" t="s">
        <v>772</v>
      </c>
      <c r="B98" t="s">
        <v>215</v>
      </c>
      <c r="C98" t="s">
        <v>215</v>
      </c>
    </row>
    <row r="99" spans="1:3" x14ac:dyDescent="0.25">
      <c r="B99" s="49">
        <v>45930</v>
      </c>
      <c r="C99" s="49">
        <v>46112</v>
      </c>
    </row>
    <row r="100" spans="1:3" x14ac:dyDescent="0.25">
      <c r="A100" t="s">
        <v>773</v>
      </c>
      <c r="B100">
        <v>1375.0826</v>
      </c>
      <c r="C100">
        <v>1390.7492999999999</v>
      </c>
    </row>
    <row r="102" spans="1:3" x14ac:dyDescent="0.25">
      <c r="A102" t="s">
        <v>220</v>
      </c>
      <c r="B102" s="3" t="s">
        <v>155</v>
      </c>
    </row>
    <row r="103" spans="1:3" x14ac:dyDescent="0.25">
      <c r="A103" t="s">
        <v>221</v>
      </c>
      <c r="B103" s="3" t="s">
        <v>155</v>
      </c>
    </row>
    <row r="104" spans="1:3" x14ac:dyDescent="0.25">
      <c r="A104" s="48" t="s">
        <v>222</v>
      </c>
      <c r="B104" s="3" t="s">
        <v>155</v>
      </c>
    </row>
    <row r="105" spans="1:3" x14ac:dyDescent="0.25">
      <c r="A105" s="48" t="s">
        <v>223</v>
      </c>
      <c r="B105" s="3" t="s">
        <v>155</v>
      </c>
    </row>
    <row r="106" spans="1:3" x14ac:dyDescent="0.25">
      <c r="A106" t="s">
        <v>224</v>
      </c>
      <c r="B106" s="50">
        <f>B90</f>
        <v>4.8511536131034498</v>
      </c>
    </row>
    <row r="107" spans="1:3" ht="29.1" customHeight="1" x14ac:dyDescent="0.25">
      <c r="A107" s="48" t="s">
        <v>225</v>
      </c>
      <c r="B107" s="3" t="s">
        <v>155</v>
      </c>
    </row>
    <row r="108" spans="1:3" ht="29.1" customHeight="1" x14ac:dyDescent="0.25">
      <c r="A108" s="48" t="s">
        <v>226</v>
      </c>
      <c r="B108" s="3" t="s">
        <v>155</v>
      </c>
    </row>
    <row r="109" spans="1:3" ht="29.1" customHeight="1" x14ac:dyDescent="0.25">
      <c r="A109" s="48" t="s">
        <v>227</v>
      </c>
      <c r="B109" s="52">
        <v>452908.02</v>
      </c>
    </row>
    <row r="110" spans="1:3" x14ac:dyDescent="0.25">
      <c r="A110" s="48" t="s">
        <v>228</v>
      </c>
      <c r="B110" s="3" t="s">
        <v>155</v>
      </c>
    </row>
    <row r="111" spans="1:3" x14ac:dyDescent="0.25">
      <c r="A111" s="48" t="s">
        <v>229</v>
      </c>
      <c r="B111" s="3" t="s">
        <v>155</v>
      </c>
    </row>
    <row r="113" spans="1:4" ht="69.95" customHeight="1" x14ac:dyDescent="0.25">
      <c r="A113" s="120" t="s">
        <v>230</v>
      </c>
      <c r="B113" s="120" t="s">
        <v>231</v>
      </c>
      <c r="C113" s="120" t="s">
        <v>3</v>
      </c>
      <c r="D113" s="120" t="s">
        <v>4</v>
      </c>
    </row>
    <row r="114" spans="1:4" ht="69.95" customHeight="1" x14ac:dyDescent="0.25">
      <c r="A114" s="120" t="s">
        <v>2745</v>
      </c>
      <c r="B114" s="120"/>
      <c r="C114" s="120" t="s">
        <v>62</v>
      </c>
      <c r="D114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102"/>
  <sheetViews>
    <sheetView showGridLines="0" workbookViewId="0">
      <pane ySplit="6" topLeftCell="A90" activePane="bottomLeft" state="frozen"/>
      <selection activeCell="B70" sqref="B70"/>
      <selection pane="bottomLeft" activeCell="A95" sqref="A95"/>
    </sheetView>
  </sheetViews>
  <sheetFormatPr defaultRowHeight="15" x14ac:dyDescent="0.25"/>
  <cols>
    <col min="1" max="1" width="65.855468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2746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39.6" customHeight="1" x14ac:dyDescent="0.25">
      <c r="A4" s="124" t="s">
        <v>2747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156</v>
      </c>
      <c r="B11" s="31"/>
      <c r="C11" s="31"/>
      <c r="D11" s="14"/>
      <c r="E11" s="15"/>
      <c r="F11" s="16"/>
      <c r="G11" s="16"/>
    </row>
    <row r="12" spans="1:8" x14ac:dyDescent="0.25">
      <c r="A12" s="17" t="s">
        <v>157</v>
      </c>
      <c r="B12" s="31"/>
      <c r="C12" s="31"/>
      <c r="D12" s="14"/>
      <c r="E12" s="15"/>
      <c r="F12" s="16"/>
      <c r="G12" s="16"/>
    </row>
    <row r="13" spans="1:8" x14ac:dyDescent="0.25">
      <c r="A13" s="13" t="s">
        <v>741</v>
      </c>
      <c r="B13" s="31" t="s">
        <v>742</v>
      </c>
      <c r="C13" s="31" t="s">
        <v>163</v>
      </c>
      <c r="D13" s="14">
        <v>147000000</v>
      </c>
      <c r="E13" s="15">
        <v>142431.98000000001</v>
      </c>
      <c r="F13" s="16">
        <v>0.13450000000000001</v>
      </c>
      <c r="G13" s="16">
        <v>7.5850000000000001E-2</v>
      </c>
    </row>
    <row r="14" spans="1:8" x14ac:dyDescent="0.25">
      <c r="A14" s="13" t="s">
        <v>751</v>
      </c>
      <c r="B14" s="31" t="s">
        <v>752</v>
      </c>
      <c r="C14" s="31" t="s">
        <v>163</v>
      </c>
      <c r="D14" s="14">
        <v>123500000</v>
      </c>
      <c r="E14" s="15">
        <v>119560.35</v>
      </c>
      <c r="F14" s="16">
        <v>0.1129</v>
      </c>
      <c r="G14" s="16">
        <v>7.5949000000000003E-2</v>
      </c>
    </row>
    <row r="15" spans="1:8" x14ac:dyDescent="0.25">
      <c r="A15" s="13" t="s">
        <v>2748</v>
      </c>
      <c r="B15" s="31" t="s">
        <v>2749</v>
      </c>
      <c r="C15" s="31" t="s">
        <v>163</v>
      </c>
      <c r="D15" s="14">
        <v>92000000</v>
      </c>
      <c r="E15" s="15">
        <v>88746.7</v>
      </c>
      <c r="F15" s="16">
        <v>8.3799999999999999E-2</v>
      </c>
      <c r="G15" s="16">
        <v>7.4861999999999998E-2</v>
      </c>
    </row>
    <row r="16" spans="1:8" x14ac:dyDescent="0.25">
      <c r="A16" s="13" t="s">
        <v>2750</v>
      </c>
      <c r="B16" s="31" t="s">
        <v>2751</v>
      </c>
      <c r="C16" s="31" t="s">
        <v>170</v>
      </c>
      <c r="D16" s="14">
        <v>83700000</v>
      </c>
      <c r="E16" s="15">
        <v>82960.179999999993</v>
      </c>
      <c r="F16" s="16">
        <v>7.8399999999999997E-2</v>
      </c>
      <c r="G16" s="16">
        <v>7.6649999999999996E-2</v>
      </c>
    </row>
    <row r="17" spans="1:7" x14ac:dyDescent="0.25">
      <c r="A17" s="13" t="s">
        <v>2752</v>
      </c>
      <c r="B17" s="31" t="s">
        <v>2753</v>
      </c>
      <c r="C17" s="31" t="s">
        <v>163</v>
      </c>
      <c r="D17" s="14">
        <v>82000000</v>
      </c>
      <c r="E17" s="15">
        <v>79418.39</v>
      </c>
      <c r="F17" s="16">
        <v>7.4999999999999997E-2</v>
      </c>
      <c r="G17" s="16">
        <v>7.5348999999999999E-2</v>
      </c>
    </row>
    <row r="18" spans="1:7" x14ac:dyDescent="0.25">
      <c r="A18" s="13" t="s">
        <v>2754</v>
      </c>
      <c r="B18" s="31" t="s">
        <v>2755</v>
      </c>
      <c r="C18" s="31" t="s">
        <v>163</v>
      </c>
      <c r="D18" s="14">
        <v>75000000</v>
      </c>
      <c r="E18" s="15">
        <v>72391.649999999994</v>
      </c>
      <c r="F18" s="16">
        <v>6.8400000000000002E-2</v>
      </c>
      <c r="G18" s="16">
        <v>7.6050000000000006E-2</v>
      </c>
    </row>
    <row r="19" spans="1:7" x14ac:dyDescent="0.25">
      <c r="A19" s="13" t="s">
        <v>2756</v>
      </c>
      <c r="B19" s="31" t="s">
        <v>2757</v>
      </c>
      <c r="C19" s="31" t="s">
        <v>163</v>
      </c>
      <c r="D19" s="14">
        <v>50500000</v>
      </c>
      <c r="E19" s="15">
        <v>51372.99</v>
      </c>
      <c r="F19" s="16">
        <v>4.8500000000000001E-2</v>
      </c>
      <c r="G19" s="16">
        <v>7.4199000000000001E-2</v>
      </c>
    </row>
    <row r="20" spans="1:7" x14ac:dyDescent="0.25">
      <c r="A20" s="13" t="s">
        <v>2758</v>
      </c>
      <c r="B20" s="31" t="s">
        <v>2759</v>
      </c>
      <c r="C20" s="31" t="s">
        <v>163</v>
      </c>
      <c r="D20" s="14">
        <v>50000000</v>
      </c>
      <c r="E20" s="15">
        <v>48060.7</v>
      </c>
      <c r="F20" s="16">
        <v>4.5400000000000003E-2</v>
      </c>
      <c r="G20" s="16">
        <v>7.6749999999999999E-2</v>
      </c>
    </row>
    <row r="21" spans="1:7" x14ac:dyDescent="0.25">
      <c r="A21" s="13" t="s">
        <v>2760</v>
      </c>
      <c r="B21" s="31" t="s">
        <v>2761</v>
      </c>
      <c r="C21" s="31" t="s">
        <v>163</v>
      </c>
      <c r="D21" s="14">
        <v>39500000</v>
      </c>
      <c r="E21" s="15">
        <v>40050.39</v>
      </c>
      <c r="F21" s="16">
        <v>3.78E-2</v>
      </c>
      <c r="G21" s="16">
        <v>7.5098999999999999E-2</v>
      </c>
    </row>
    <row r="22" spans="1:7" x14ac:dyDescent="0.25">
      <c r="A22" s="13" t="s">
        <v>2762</v>
      </c>
      <c r="B22" s="31" t="s">
        <v>2763</v>
      </c>
      <c r="C22" s="31" t="s">
        <v>163</v>
      </c>
      <c r="D22" s="14">
        <v>39000000</v>
      </c>
      <c r="E22" s="15">
        <v>37960.730000000003</v>
      </c>
      <c r="F22" s="16">
        <v>3.5900000000000001E-2</v>
      </c>
      <c r="G22" s="16">
        <v>7.5450000000000003E-2</v>
      </c>
    </row>
    <row r="23" spans="1:7" x14ac:dyDescent="0.25">
      <c r="A23" s="13" t="s">
        <v>2764</v>
      </c>
      <c r="B23" s="31" t="s">
        <v>2765</v>
      </c>
      <c r="C23" s="31" t="s">
        <v>163</v>
      </c>
      <c r="D23" s="14">
        <v>38000000</v>
      </c>
      <c r="E23" s="15">
        <v>36597.57</v>
      </c>
      <c r="F23" s="16">
        <v>3.4599999999999999E-2</v>
      </c>
      <c r="G23" s="16">
        <v>7.6325000000000004E-2</v>
      </c>
    </row>
    <row r="24" spans="1:7" x14ac:dyDescent="0.25">
      <c r="A24" s="13" t="s">
        <v>2766</v>
      </c>
      <c r="B24" s="31" t="s">
        <v>2767</v>
      </c>
      <c r="C24" s="31" t="s">
        <v>170</v>
      </c>
      <c r="D24" s="14">
        <v>28000000</v>
      </c>
      <c r="E24" s="15">
        <v>27607.360000000001</v>
      </c>
      <c r="F24" s="16">
        <v>2.6100000000000002E-2</v>
      </c>
      <c r="G24" s="16">
        <v>7.5149999999999995E-2</v>
      </c>
    </row>
    <row r="25" spans="1:7" x14ac:dyDescent="0.25">
      <c r="A25" s="13" t="s">
        <v>2768</v>
      </c>
      <c r="B25" s="31" t="s">
        <v>2769</v>
      </c>
      <c r="C25" s="31" t="s">
        <v>163</v>
      </c>
      <c r="D25" s="14">
        <v>25000000</v>
      </c>
      <c r="E25" s="15">
        <v>25258.05</v>
      </c>
      <c r="F25" s="16">
        <v>2.3900000000000001E-2</v>
      </c>
      <c r="G25" s="16">
        <v>7.5949000000000003E-2</v>
      </c>
    </row>
    <row r="26" spans="1:7" x14ac:dyDescent="0.25">
      <c r="A26" s="13" t="s">
        <v>2770</v>
      </c>
      <c r="B26" s="31" t="s">
        <v>2771</v>
      </c>
      <c r="C26" s="31" t="s">
        <v>170</v>
      </c>
      <c r="D26" s="14">
        <v>20000000</v>
      </c>
      <c r="E26" s="15">
        <v>19828.12</v>
      </c>
      <c r="F26" s="16">
        <v>1.8700000000000001E-2</v>
      </c>
      <c r="G26" s="16">
        <v>7.5399999999999995E-2</v>
      </c>
    </row>
    <row r="27" spans="1:7" x14ac:dyDescent="0.25">
      <c r="A27" s="13" t="s">
        <v>2772</v>
      </c>
      <c r="B27" s="31" t="s">
        <v>2773</v>
      </c>
      <c r="C27" s="31" t="s">
        <v>163</v>
      </c>
      <c r="D27" s="14">
        <v>19000000</v>
      </c>
      <c r="E27" s="15">
        <v>18477.12</v>
      </c>
      <c r="F27" s="16">
        <v>1.7500000000000002E-2</v>
      </c>
      <c r="G27" s="16">
        <v>7.5449000000000002E-2</v>
      </c>
    </row>
    <row r="28" spans="1:7" x14ac:dyDescent="0.25">
      <c r="A28" s="13" t="s">
        <v>2774</v>
      </c>
      <c r="B28" s="31" t="s">
        <v>2775</v>
      </c>
      <c r="C28" s="31" t="s">
        <v>163</v>
      </c>
      <c r="D28" s="14">
        <v>11000000</v>
      </c>
      <c r="E28" s="15">
        <v>10613.56</v>
      </c>
      <c r="F28" s="16">
        <v>0.01</v>
      </c>
      <c r="G28" s="16">
        <v>7.4848999999999999E-2</v>
      </c>
    </row>
    <row r="29" spans="1:7" x14ac:dyDescent="0.25">
      <c r="A29" s="13" t="s">
        <v>2776</v>
      </c>
      <c r="B29" s="31" t="s">
        <v>2777</v>
      </c>
      <c r="C29" s="31" t="s">
        <v>163</v>
      </c>
      <c r="D29" s="14">
        <v>10000000</v>
      </c>
      <c r="E29" s="15">
        <v>9863.81</v>
      </c>
      <c r="F29" s="16">
        <v>9.2999999999999992E-3</v>
      </c>
      <c r="G29" s="16">
        <v>7.6749999999999999E-2</v>
      </c>
    </row>
    <row r="30" spans="1:7" x14ac:dyDescent="0.25">
      <c r="A30" s="13" t="s">
        <v>2778</v>
      </c>
      <c r="B30" s="31" t="s">
        <v>2779</v>
      </c>
      <c r="C30" s="31" t="s">
        <v>163</v>
      </c>
      <c r="D30" s="14">
        <v>9000000</v>
      </c>
      <c r="E30" s="15">
        <v>9251.0400000000009</v>
      </c>
      <c r="F30" s="16">
        <v>8.6999999999999994E-3</v>
      </c>
      <c r="G30" s="16">
        <v>7.4347999999999997E-2</v>
      </c>
    </row>
    <row r="31" spans="1:7" x14ac:dyDescent="0.25">
      <c r="A31" s="13" t="s">
        <v>2780</v>
      </c>
      <c r="B31" s="31" t="s">
        <v>2781</v>
      </c>
      <c r="C31" s="31" t="s">
        <v>163</v>
      </c>
      <c r="D31" s="14">
        <v>7700000</v>
      </c>
      <c r="E31" s="15">
        <v>7704.9</v>
      </c>
      <c r="F31" s="16">
        <v>7.3000000000000001E-3</v>
      </c>
      <c r="G31" s="16">
        <v>7.5200000000000003E-2</v>
      </c>
    </row>
    <row r="32" spans="1:7" x14ac:dyDescent="0.25">
      <c r="A32" s="13" t="s">
        <v>2782</v>
      </c>
      <c r="B32" s="31" t="s">
        <v>2783</v>
      </c>
      <c r="C32" s="31" t="s">
        <v>163</v>
      </c>
      <c r="D32" s="14">
        <v>6000000</v>
      </c>
      <c r="E32" s="15">
        <v>6202.53</v>
      </c>
      <c r="F32" s="16">
        <v>5.8999999999999999E-3</v>
      </c>
      <c r="G32" s="16">
        <v>7.4347999999999997E-2</v>
      </c>
    </row>
    <row r="33" spans="1:7" x14ac:dyDescent="0.25">
      <c r="A33" s="13" t="s">
        <v>2784</v>
      </c>
      <c r="B33" s="31" t="s">
        <v>2785</v>
      </c>
      <c r="C33" s="31" t="s">
        <v>163</v>
      </c>
      <c r="D33" s="14">
        <v>6000000</v>
      </c>
      <c r="E33" s="15">
        <v>6148.51</v>
      </c>
      <c r="F33" s="16">
        <v>5.7999999999999996E-3</v>
      </c>
      <c r="G33" s="16">
        <v>7.5200000000000003E-2</v>
      </c>
    </row>
    <row r="34" spans="1:7" x14ac:dyDescent="0.25">
      <c r="A34" s="13" t="s">
        <v>2786</v>
      </c>
      <c r="B34" s="31" t="s">
        <v>2787</v>
      </c>
      <c r="C34" s="31" t="s">
        <v>163</v>
      </c>
      <c r="D34" s="14">
        <v>5500000</v>
      </c>
      <c r="E34" s="15">
        <v>5638.28</v>
      </c>
      <c r="F34" s="16">
        <v>5.3E-3</v>
      </c>
      <c r="G34" s="16">
        <v>7.4848999999999999E-2</v>
      </c>
    </row>
    <row r="35" spans="1:7" x14ac:dyDescent="0.25">
      <c r="A35" s="13" t="s">
        <v>2788</v>
      </c>
      <c r="B35" s="31" t="s">
        <v>2789</v>
      </c>
      <c r="C35" s="31" t="s">
        <v>163</v>
      </c>
      <c r="D35" s="14">
        <v>5000000</v>
      </c>
      <c r="E35" s="15">
        <v>4913.1499999999996</v>
      </c>
      <c r="F35" s="16">
        <v>4.5999999999999999E-3</v>
      </c>
      <c r="G35" s="16">
        <v>7.6744000000000007E-2</v>
      </c>
    </row>
    <row r="36" spans="1:7" x14ac:dyDescent="0.25">
      <c r="A36" s="13" t="s">
        <v>2790</v>
      </c>
      <c r="B36" s="31" t="s">
        <v>2791</v>
      </c>
      <c r="C36" s="31" t="s">
        <v>163</v>
      </c>
      <c r="D36" s="14">
        <v>4500000</v>
      </c>
      <c r="E36" s="15">
        <v>4626.12</v>
      </c>
      <c r="F36" s="16">
        <v>4.4000000000000003E-3</v>
      </c>
      <c r="G36" s="16">
        <v>7.4347999999999997E-2</v>
      </c>
    </row>
    <row r="37" spans="1:7" x14ac:dyDescent="0.25">
      <c r="A37" s="13" t="s">
        <v>2792</v>
      </c>
      <c r="B37" s="31" t="s">
        <v>2793</v>
      </c>
      <c r="C37" s="31" t="s">
        <v>163</v>
      </c>
      <c r="D37" s="14">
        <v>3500000</v>
      </c>
      <c r="E37" s="15">
        <v>3461.97</v>
      </c>
      <c r="F37" s="16">
        <v>3.3E-3</v>
      </c>
      <c r="G37" s="16">
        <v>7.6749999999999999E-2</v>
      </c>
    </row>
    <row r="38" spans="1:7" x14ac:dyDescent="0.25">
      <c r="A38" s="13" t="s">
        <v>2794</v>
      </c>
      <c r="B38" s="31" t="s">
        <v>2795</v>
      </c>
      <c r="C38" s="31" t="s">
        <v>163</v>
      </c>
      <c r="D38" s="14">
        <v>3000000</v>
      </c>
      <c r="E38" s="15">
        <v>2942.8</v>
      </c>
      <c r="F38" s="16">
        <v>2.8E-3</v>
      </c>
      <c r="G38" s="16">
        <v>7.4327000000000004E-2</v>
      </c>
    </row>
    <row r="39" spans="1:7" x14ac:dyDescent="0.25">
      <c r="A39" s="13" t="s">
        <v>2796</v>
      </c>
      <c r="B39" s="31" t="s">
        <v>2797</v>
      </c>
      <c r="C39" s="31" t="s">
        <v>163</v>
      </c>
      <c r="D39" s="14">
        <v>2000000</v>
      </c>
      <c r="E39" s="15">
        <v>1968.71</v>
      </c>
      <c r="F39" s="16">
        <v>1.9E-3</v>
      </c>
      <c r="G39" s="16">
        <v>7.6749999999999999E-2</v>
      </c>
    </row>
    <row r="40" spans="1:7" x14ac:dyDescent="0.25">
      <c r="A40" s="13" t="s">
        <v>2798</v>
      </c>
      <c r="B40" s="31" t="s">
        <v>2799</v>
      </c>
      <c r="C40" s="31" t="s">
        <v>170</v>
      </c>
      <c r="D40" s="14">
        <v>1500000</v>
      </c>
      <c r="E40" s="15">
        <v>1536.95</v>
      </c>
      <c r="F40" s="16">
        <v>1.5E-3</v>
      </c>
      <c r="G40" s="16">
        <v>7.5700000000000003E-2</v>
      </c>
    </row>
    <row r="41" spans="1:7" x14ac:dyDescent="0.25">
      <c r="A41" s="13" t="s">
        <v>2800</v>
      </c>
      <c r="B41" s="31" t="s">
        <v>2801</v>
      </c>
      <c r="C41" s="31" t="s">
        <v>170</v>
      </c>
      <c r="D41" s="14">
        <v>1000000</v>
      </c>
      <c r="E41" s="15">
        <v>1027.57</v>
      </c>
      <c r="F41" s="16">
        <v>1E-3</v>
      </c>
      <c r="G41" s="16">
        <v>7.5700000000000003E-2</v>
      </c>
    </row>
    <row r="42" spans="1:7" x14ac:dyDescent="0.25">
      <c r="A42" s="13" t="s">
        <v>2802</v>
      </c>
      <c r="B42" s="31" t="s">
        <v>2803</v>
      </c>
      <c r="C42" s="31" t="s">
        <v>163</v>
      </c>
      <c r="D42" s="14">
        <v>1000000</v>
      </c>
      <c r="E42" s="15">
        <v>999.58</v>
      </c>
      <c r="F42" s="16">
        <v>8.9999999999999998E-4</v>
      </c>
      <c r="G42" s="16">
        <v>7.4848999999999999E-2</v>
      </c>
    </row>
    <row r="43" spans="1:7" x14ac:dyDescent="0.25">
      <c r="A43" s="13" t="s">
        <v>2804</v>
      </c>
      <c r="B43" s="31" t="s">
        <v>2805</v>
      </c>
      <c r="C43" s="31" t="s">
        <v>163</v>
      </c>
      <c r="D43" s="14">
        <v>500000</v>
      </c>
      <c r="E43" s="15">
        <v>496.42</v>
      </c>
      <c r="F43" s="16">
        <v>5.0000000000000001E-4</v>
      </c>
      <c r="G43" s="16">
        <v>7.5398000000000007E-2</v>
      </c>
    </row>
    <row r="44" spans="1:7" x14ac:dyDescent="0.25">
      <c r="A44" s="17" t="s">
        <v>189</v>
      </c>
      <c r="B44" s="32"/>
      <c r="C44" s="32"/>
      <c r="D44" s="18"/>
      <c r="E44" s="19">
        <v>968118.18</v>
      </c>
      <c r="F44" s="20">
        <v>0.91459999999999997</v>
      </c>
      <c r="G44" s="21"/>
    </row>
    <row r="45" spans="1:7" x14ac:dyDescent="0.25">
      <c r="A45" s="13"/>
      <c r="B45" s="31"/>
      <c r="C45" s="31"/>
      <c r="D45" s="14"/>
      <c r="E45" s="15"/>
      <c r="F45" s="16"/>
      <c r="G45" s="16"/>
    </row>
    <row r="46" spans="1:7" x14ac:dyDescent="0.25">
      <c r="A46" s="17" t="s">
        <v>235</v>
      </c>
      <c r="B46" s="31"/>
      <c r="C46" s="31"/>
      <c r="D46" s="14"/>
      <c r="E46" s="15"/>
      <c r="F46" s="16"/>
      <c r="G46" s="16"/>
    </row>
    <row r="47" spans="1:7" x14ac:dyDescent="0.25">
      <c r="A47" s="13" t="s">
        <v>1629</v>
      </c>
      <c r="B47" s="31" t="s">
        <v>1630</v>
      </c>
      <c r="C47" s="31" t="s">
        <v>238</v>
      </c>
      <c r="D47" s="14">
        <v>55600000</v>
      </c>
      <c r="E47" s="15">
        <v>54501.18</v>
      </c>
      <c r="F47" s="16">
        <v>5.1499999999999997E-2</v>
      </c>
      <c r="G47" s="16">
        <v>7.0784E-2</v>
      </c>
    </row>
    <row r="48" spans="1:7" x14ac:dyDescent="0.25">
      <c r="A48" s="17" t="s">
        <v>189</v>
      </c>
      <c r="B48" s="32"/>
      <c r="C48" s="32"/>
      <c r="D48" s="18"/>
      <c r="E48" s="19">
        <v>54501.18</v>
      </c>
      <c r="F48" s="20">
        <v>5.1499999999999997E-2</v>
      </c>
      <c r="G48" s="21"/>
    </row>
    <row r="49" spans="1:7" x14ac:dyDescent="0.25">
      <c r="A49" s="13"/>
      <c r="B49" s="31"/>
      <c r="C49" s="31"/>
      <c r="D49" s="14"/>
      <c r="E49" s="15"/>
      <c r="F49" s="16"/>
      <c r="G49" s="16"/>
    </row>
    <row r="50" spans="1:7" x14ac:dyDescent="0.25">
      <c r="A50" s="17" t="s">
        <v>190</v>
      </c>
      <c r="B50" s="31"/>
      <c r="C50" s="31"/>
      <c r="D50" s="14"/>
      <c r="E50" s="15"/>
      <c r="F50" s="16"/>
      <c r="G50" s="16"/>
    </row>
    <row r="51" spans="1:7" x14ac:dyDescent="0.25">
      <c r="A51" s="17" t="s">
        <v>189</v>
      </c>
      <c r="B51" s="31"/>
      <c r="C51" s="31"/>
      <c r="D51" s="14"/>
      <c r="E51" s="22" t="s">
        <v>155</v>
      </c>
      <c r="F51" s="23" t="s">
        <v>155</v>
      </c>
      <c r="G51" s="16"/>
    </row>
    <row r="52" spans="1:7" x14ac:dyDescent="0.25">
      <c r="A52" s="13"/>
      <c r="B52" s="31"/>
      <c r="C52" s="31"/>
      <c r="D52" s="14"/>
      <c r="E52" s="15"/>
      <c r="F52" s="16"/>
      <c r="G52" s="16"/>
    </row>
    <row r="53" spans="1:7" x14ac:dyDescent="0.25">
      <c r="A53" s="17" t="s">
        <v>191</v>
      </c>
      <c r="B53" s="31"/>
      <c r="C53" s="31"/>
      <c r="D53" s="14"/>
      <c r="E53" s="15"/>
      <c r="F53" s="16"/>
      <c r="G53" s="16"/>
    </row>
    <row r="54" spans="1:7" x14ac:dyDescent="0.25">
      <c r="A54" s="17" t="s">
        <v>189</v>
      </c>
      <c r="B54" s="31"/>
      <c r="C54" s="31"/>
      <c r="D54" s="14"/>
      <c r="E54" s="22" t="s">
        <v>155</v>
      </c>
      <c r="F54" s="23" t="s">
        <v>155</v>
      </c>
      <c r="G54" s="16"/>
    </row>
    <row r="55" spans="1:7" x14ac:dyDescent="0.25">
      <c r="A55" s="13"/>
      <c r="B55" s="31"/>
      <c r="C55" s="31"/>
      <c r="D55" s="14"/>
      <c r="E55" s="15"/>
      <c r="F55" s="16"/>
      <c r="G55" s="16"/>
    </row>
    <row r="56" spans="1:7" x14ac:dyDescent="0.25">
      <c r="A56" s="24" t="s">
        <v>192</v>
      </c>
      <c r="B56" s="33"/>
      <c r="C56" s="33"/>
      <c r="D56" s="25"/>
      <c r="E56" s="19">
        <v>1022619.36</v>
      </c>
      <c r="F56" s="20">
        <v>0.96609999999999996</v>
      </c>
      <c r="G56" s="21"/>
    </row>
    <row r="57" spans="1:7" x14ac:dyDescent="0.25">
      <c r="A57" s="13"/>
      <c r="B57" s="31"/>
      <c r="C57" s="31"/>
      <c r="D57" s="14"/>
      <c r="E57" s="15"/>
      <c r="F57" s="16"/>
      <c r="G57" s="16"/>
    </row>
    <row r="58" spans="1:7" x14ac:dyDescent="0.25">
      <c r="A58" s="13"/>
      <c r="B58" s="31"/>
      <c r="C58" s="31"/>
      <c r="D58" s="14"/>
      <c r="E58" s="15"/>
      <c r="F58" s="16"/>
      <c r="G58" s="16"/>
    </row>
    <row r="59" spans="1:7" x14ac:dyDescent="0.25">
      <c r="A59" s="17" t="s">
        <v>193</v>
      </c>
      <c r="B59" s="31"/>
      <c r="C59" s="31"/>
      <c r="D59" s="14"/>
      <c r="E59" s="15"/>
      <c r="F59" s="16"/>
      <c r="G59" s="16"/>
    </row>
    <row r="60" spans="1:7" x14ac:dyDescent="0.25">
      <c r="A60" s="13" t="s">
        <v>194</v>
      </c>
      <c r="B60" s="31"/>
      <c r="C60" s="31"/>
      <c r="D60" s="14"/>
      <c r="E60" s="15">
        <v>7611.2</v>
      </c>
      <c r="F60" s="16">
        <v>7.1999999999999998E-3</v>
      </c>
      <c r="G60" s="16">
        <v>6.0694999999999999E-2</v>
      </c>
    </row>
    <row r="61" spans="1:7" x14ac:dyDescent="0.25">
      <c r="A61" s="17" t="s">
        <v>189</v>
      </c>
      <c r="B61" s="32"/>
      <c r="C61" s="32"/>
      <c r="D61" s="18"/>
      <c r="E61" s="19">
        <v>7611.2</v>
      </c>
      <c r="F61" s="20">
        <v>7.1999999999999998E-3</v>
      </c>
      <c r="G61" s="21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24" t="s">
        <v>192</v>
      </c>
      <c r="B63" s="33"/>
      <c r="C63" s="33"/>
      <c r="D63" s="25"/>
      <c r="E63" s="19">
        <v>7611.2</v>
      </c>
      <c r="F63" s="20">
        <v>7.1999999999999998E-3</v>
      </c>
      <c r="G63" s="21"/>
    </row>
    <row r="64" spans="1:7" x14ac:dyDescent="0.25">
      <c r="A64" s="13" t="s">
        <v>195</v>
      </c>
      <c r="B64" s="31"/>
      <c r="C64" s="31"/>
      <c r="D64" s="14"/>
      <c r="E64" s="15">
        <v>28535.683590799999</v>
      </c>
      <c r="F64" s="16">
        <v>2.6953000000000001E-2</v>
      </c>
      <c r="G64" s="16"/>
    </row>
    <row r="65" spans="1:7" x14ac:dyDescent="0.25">
      <c r="A65" s="13" t="s">
        <v>196</v>
      </c>
      <c r="B65" s="31"/>
      <c r="C65" s="31"/>
      <c r="D65" s="14"/>
      <c r="E65" s="35">
        <v>-83.913590799999994</v>
      </c>
      <c r="F65" s="36">
        <v>-2.5300000000000002E-4</v>
      </c>
      <c r="G65" s="16">
        <v>6.0694999999999999E-2</v>
      </c>
    </row>
    <row r="66" spans="1:7" x14ac:dyDescent="0.25">
      <c r="A66" s="26" t="s">
        <v>198</v>
      </c>
      <c r="B66" s="34"/>
      <c r="C66" s="34"/>
      <c r="D66" s="27"/>
      <c r="E66" s="28">
        <v>1058682.33</v>
      </c>
      <c r="F66" s="29">
        <v>1</v>
      </c>
      <c r="G66" s="29"/>
    </row>
    <row r="68" spans="1:7" x14ac:dyDescent="0.25">
      <c r="A68" s="1" t="s">
        <v>199</v>
      </c>
    </row>
    <row r="69" spans="1:7" x14ac:dyDescent="0.25">
      <c r="A69" s="1" t="s">
        <v>2806</v>
      </c>
    </row>
    <row r="70" spans="1:7" x14ac:dyDescent="0.25">
      <c r="A70" s="1"/>
    </row>
    <row r="71" spans="1:7" x14ac:dyDescent="0.25">
      <c r="A71" t="s">
        <v>202</v>
      </c>
    </row>
    <row r="72" spans="1:7" ht="29.1" customHeight="1" x14ac:dyDescent="0.25">
      <c r="A72" s="61" t="s">
        <v>203</v>
      </c>
      <c r="B72" s="65" t="s">
        <v>2807</v>
      </c>
    </row>
    <row r="73" spans="1:7" x14ac:dyDescent="0.25">
      <c r="A73" s="61" t="s">
        <v>205</v>
      </c>
      <c r="B73" s="61" t="s">
        <v>771</v>
      </c>
    </row>
    <row r="74" spans="1:7" x14ac:dyDescent="0.25">
      <c r="A74" s="61"/>
      <c r="B74" s="61"/>
    </row>
    <row r="75" spans="1:7" x14ac:dyDescent="0.25">
      <c r="A75" s="61" t="s">
        <v>207</v>
      </c>
      <c r="B75" s="62">
        <v>7.5298476743014318</v>
      </c>
    </row>
    <row r="76" spans="1:7" x14ac:dyDescent="0.25">
      <c r="A76" s="61"/>
      <c r="B76" s="61"/>
    </row>
    <row r="77" spans="1:7" x14ac:dyDescent="0.25">
      <c r="A77" s="61" t="s">
        <v>208</v>
      </c>
      <c r="B77" s="63">
        <v>4.843</v>
      </c>
    </row>
    <row r="78" spans="1:7" x14ac:dyDescent="0.25">
      <c r="A78" s="61" t="s">
        <v>209</v>
      </c>
      <c r="B78" s="63">
        <v>5.8660404853444916</v>
      </c>
    </row>
    <row r="79" spans="1:7" x14ac:dyDescent="0.25">
      <c r="A79" s="61"/>
      <c r="B79" s="61"/>
    </row>
    <row r="80" spans="1:7" x14ac:dyDescent="0.25">
      <c r="A80" s="61" t="s">
        <v>210</v>
      </c>
      <c r="B80" s="64">
        <v>46112</v>
      </c>
    </row>
    <row r="83" spans="1:3" x14ac:dyDescent="0.25">
      <c r="A83" s="1" t="s">
        <v>211</v>
      </c>
    </row>
    <row r="84" spans="1:3" x14ac:dyDescent="0.25">
      <c r="A84" s="48" t="s">
        <v>212</v>
      </c>
      <c r="B84" s="3" t="s">
        <v>155</v>
      </c>
    </row>
    <row r="85" spans="1:3" x14ac:dyDescent="0.25">
      <c r="A85" t="s">
        <v>213</v>
      </c>
    </row>
    <row r="86" spans="1:3" x14ac:dyDescent="0.25">
      <c r="A86" t="s">
        <v>772</v>
      </c>
      <c r="B86" t="s">
        <v>215</v>
      </c>
      <c r="C86" t="s">
        <v>215</v>
      </c>
    </row>
    <row r="87" spans="1:3" x14ac:dyDescent="0.25">
      <c r="B87" s="49">
        <v>45930</v>
      </c>
      <c r="C87" s="49">
        <v>46112</v>
      </c>
    </row>
    <row r="88" spans="1:3" x14ac:dyDescent="0.25">
      <c r="A88" t="s">
        <v>773</v>
      </c>
      <c r="B88">
        <v>1292.5577000000001</v>
      </c>
      <c r="C88">
        <v>1304.9611</v>
      </c>
    </row>
    <row r="90" spans="1:3" x14ac:dyDescent="0.25">
      <c r="A90" t="s">
        <v>220</v>
      </c>
      <c r="B90" s="3" t="s">
        <v>155</v>
      </c>
    </row>
    <row r="91" spans="1:3" x14ac:dyDescent="0.25">
      <c r="A91" t="s">
        <v>221</v>
      </c>
      <c r="B91" s="3" t="s">
        <v>155</v>
      </c>
    </row>
    <row r="92" spans="1:3" x14ac:dyDescent="0.25">
      <c r="A92" s="48" t="s">
        <v>222</v>
      </c>
      <c r="B92" s="3" t="s">
        <v>155</v>
      </c>
    </row>
    <row r="93" spans="1:3" x14ac:dyDescent="0.25">
      <c r="A93" s="48" t="s">
        <v>223</v>
      </c>
      <c r="B93" s="3" t="s">
        <v>155</v>
      </c>
    </row>
    <row r="94" spans="1:3" x14ac:dyDescent="0.25">
      <c r="A94" t="s">
        <v>224</v>
      </c>
      <c r="B94" s="50">
        <f>B78</f>
        <v>5.8660404853444916</v>
      </c>
    </row>
    <row r="95" spans="1:3" ht="29.1" customHeight="1" x14ac:dyDescent="0.25">
      <c r="A95" s="48" t="s">
        <v>225</v>
      </c>
      <c r="B95" s="3" t="s">
        <v>155</v>
      </c>
    </row>
    <row r="96" spans="1:3" ht="29.1" customHeight="1" x14ac:dyDescent="0.25">
      <c r="A96" s="48" t="s">
        <v>226</v>
      </c>
      <c r="B96" s="3" t="s">
        <v>155</v>
      </c>
    </row>
    <row r="97" spans="1:4" ht="29.1" customHeight="1" x14ac:dyDescent="0.25">
      <c r="A97" s="48" t="s">
        <v>227</v>
      </c>
      <c r="B97" s="52">
        <v>434003.99</v>
      </c>
    </row>
    <row r="98" spans="1:4" x14ac:dyDescent="0.25">
      <c r="A98" s="48" t="s">
        <v>228</v>
      </c>
      <c r="B98" s="3" t="s">
        <v>155</v>
      </c>
    </row>
    <row r="99" spans="1:4" x14ac:dyDescent="0.25">
      <c r="A99" s="48" t="s">
        <v>229</v>
      </c>
      <c r="B99" s="3" t="s">
        <v>155</v>
      </c>
    </row>
    <row r="101" spans="1:4" ht="69.95" customHeight="1" x14ac:dyDescent="0.25">
      <c r="A101" s="120" t="s">
        <v>230</v>
      </c>
      <c r="B101" s="120" t="s">
        <v>231</v>
      </c>
      <c r="C101" s="120" t="s">
        <v>3</v>
      </c>
      <c r="D101" s="120" t="s">
        <v>4</v>
      </c>
    </row>
    <row r="102" spans="1:4" ht="69.95" customHeight="1" x14ac:dyDescent="0.25">
      <c r="A102" s="120" t="s">
        <v>2807</v>
      </c>
      <c r="B102" s="120"/>
      <c r="C102" s="120" t="s">
        <v>104</v>
      </c>
      <c r="D102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84"/>
  <sheetViews>
    <sheetView showGridLines="0" workbookViewId="0">
      <pane ySplit="6" topLeftCell="A72" activePane="bottomLeft" state="frozen"/>
      <selection activeCell="B70" sqref="B70"/>
      <selection pane="bottomLeft" activeCell="A77" sqref="A77"/>
    </sheetView>
  </sheetViews>
  <sheetFormatPr defaultRowHeight="15" x14ac:dyDescent="0.25"/>
  <cols>
    <col min="1" max="1" width="67.855468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2808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40.5" customHeight="1" x14ac:dyDescent="0.25">
      <c r="A4" s="124" t="s">
        <v>2809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156</v>
      </c>
      <c r="B11" s="31"/>
      <c r="C11" s="31"/>
      <c r="D11" s="14"/>
      <c r="E11" s="15"/>
      <c r="F11" s="16"/>
      <c r="G11" s="16"/>
    </row>
    <row r="12" spans="1:8" x14ac:dyDescent="0.25">
      <c r="A12" s="17" t="s">
        <v>157</v>
      </c>
      <c r="B12" s="31"/>
      <c r="C12" s="31"/>
      <c r="D12" s="14"/>
      <c r="E12" s="15"/>
      <c r="F12" s="16"/>
      <c r="G12" s="16"/>
    </row>
    <row r="13" spans="1:8" x14ac:dyDescent="0.25">
      <c r="A13" s="13" t="s">
        <v>2810</v>
      </c>
      <c r="B13" s="31" t="s">
        <v>2811</v>
      </c>
      <c r="C13" s="31" t="s">
        <v>163</v>
      </c>
      <c r="D13" s="14">
        <v>1000000</v>
      </c>
      <c r="E13" s="15">
        <v>1006.77</v>
      </c>
      <c r="F13" s="16">
        <v>9.8299999999999998E-2</v>
      </c>
      <c r="G13" s="16">
        <v>7.7799999999999994E-2</v>
      </c>
    </row>
    <row r="14" spans="1:8" x14ac:dyDescent="0.25">
      <c r="A14" s="13" t="s">
        <v>2812</v>
      </c>
      <c r="B14" s="31" t="s">
        <v>2813</v>
      </c>
      <c r="C14" s="31" t="s">
        <v>170</v>
      </c>
      <c r="D14" s="14">
        <v>1000000</v>
      </c>
      <c r="E14" s="15">
        <v>1004.37</v>
      </c>
      <c r="F14" s="16">
        <v>9.8000000000000004E-2</v>
      </c>
      <c r="G14" s="16">
        <v>7.8850000000000003E-2</v>
      </c>
    </row>
    <row r="15" spans="1:8" x14ac:dyDescent="0.25">
      <c r="A15" s="13" t="s">
        <v>1601</v>
      </c>
      <c r="B15" s="31" t="s">
        <v>1602</v>
      </c>
      <c r="C15" s="31" t="s">
        <v>160</v>
      </c>
      <c r="D15" s="14">
        <v>1000000</v>
      </c>
      <c r="E15" s="15">
        <v>1000.8</v>
      </c>
      <c r="F15" s="16">
        <v>9.7699999999999995E-2</v>
      </c>
      <c r="G15" s="16">
        <v>7.8325000000000006E-2</v>
      </c>
    </row>
    <row r="16" spans="1:8" x14ac:dyDescent="0.25">
      <c r="A16" s="13" t="s">
        <v>2814</v>
      </c>
      <c r="B16" s="31" t="s">
        <v>2815</v>
      </c>
      <c r="C16" s="31" t="s">
        <v>163</v>
      </c>
      <c r="D16" s="14">
        <v>1000000</v>
      </c>
      <c r="E16" s="15">
        <v>1000.52</v>
      </c>
      <c r="F16" s="16">
        <v>9.7699999999999995E-2</v>
      </c>
      <c r="G16" s="16">
        <v>7.9399999999999998E-2</v>
      </c>
    </row>
    <row r="17" spans="1:7" x14ac:dyDescent="0.25">
      <c r="A17" s="13" t="s">
        <v>2816</v>
      </c>
      <c r="B17" s="31" t="s">
        <v>2817</v>
      </c>
      <c r="C17" s="31" t="s">
        <v>163</v>
      </c>
      <c r="D17" s="14">
        <v>1000000</v>
      </c>
      <c r="E17" s="15">
        <v>999.97</v>
      </c>
      <c r="F17" s="16">
        <v>9.7600000000000006E-2</v>
      </c>
      <c r="G17" s="16">
        <v>7.6850000000000002E-2</v>
      </c>
    </row>
    <row r="18" spans="1:7" x14ac:dyDescent="0.25">
      <c r="A18" s="13" t="s">
        <v>2818</v>
      </c>
      <c r="B18" s="31" t="s">
        <v>2819</v>
      </c>
      <c r="C18" s="31" t="s">
        <v>163</v>
      </c>
      <c r="D18" s="14">
        <v>1000000</v>
      </c>
      <c r="E18" s="15">
        <v>998.54</v>
      </c>
      <c r="F18" s="16">
        <v>9.7500000000000003E-2</v>
      </c>
      <c r="G18" s="16">
        <v>7.85E-2</v>
      </c>
    </row>
    <row r="19" spans="1:7" x14ac:dyDescent="0.25">
      <c r="A19" s="13" t="s">
        <v>2820</v>
      </c>
      <c r="B19" s="31" t="s">
        <v>2821</v>
      </c>
      <c r="C19" s="31" t="s">
        <v>163</v>
      </c>
      <c r="D19" s="14">
        <v>500000</v>
      </c>
      <c r="E19" s="15">
        <v>502.18</v>
      </c>
      <c r="F19" s="16">
        <v>4.9000000000000002E-2</v>
      </c>
      <c r="G19" s="16">
        <v>7.6399999999999996E-2</v>
      </c>
    </row>
    <row r="20" spans="1:7" x14ac:dyDescent="0.25">
      <c r="A20" s="13" t="s">
        <v>2497</v>
      </c>
      <c r="B20" s="31" t="s">
        <v>2498</v>
      </c>
      <c r="C20" s="31" t="s">
        <v>163</v>
      </c>
      <c r="D20" s="14">
        <v>500000</v>
      </c>
      <c r="E20" s="15">
        <v>502.03</v>
      </c>
      <c r="F20" s="16">
        <v>4.9000000000000002E-2</v>
      </c>
      <c r="G20" s="16">
        <v>7.4711E-2</v>
      </c>
    </row>
    <row r="21" spans="1:7" x14ac:dyDescent="0.25">
      <c r="A21" s="13" t="s">
        <v>2822</v>
      </c>
      <c r="B21" s="31" t="s">
        <v>2823</v>
      </c>
      <c r="C21" s="31" t="s">
        <v>163</v>
      </c>
      <c r="D21" s="14">
        <v>500000</v>
      </c>
      <c r="E21" s="15">
        <v>501.56</v>
      </c>
      <c r="F21" s="16">
        <v>4.9000000000000002E-2</v>
      </c>
      <c r="G21" s="16">
        <v>7.4608999999999995E-2</v>
      </c>
    </row>
    <row r="22" spans="1:7" x14ac:dyDescent="0.25">
      <c r="A22" s="13" t="s">
        <v>1617</v>
      </c>
      <c r="B22" s="31" t="s">
        <v>1618</v>
      </c>
      <c r="C22" s="31" t="s">
        <v>163</v>
      </c>
      <c r="D22" s="14">
        <v>500000</v>
      </c>
      <c r="E22" s="15">
        <v>501.08</v>
      </c>
      <c r="F22" s="16">
        <v>4.8899999999999999E-2</v>
      </c>
      <c r="G22" s="16">
        <v>7.4231000000000005E-2</v>
      </c>
    </row>
    <row r="23" spans="1:7" x14ac:dyDescent="0.25">
      <c r="A23" s="13" t="s">
        <v>2824</v>
      </c>
      <c r="B23" s="31" t="s">
        <v>2825</v>
      </c>
      <c r="C23" s="31" t="s">
        <v>163</v>
      </c>
      <c r="D23" s="14">
        <v>500000</v>
      </c>
      <c r="E23" s="15">
        <v>500.89</v>
      </c>
      <c r="F23" s="16">
        <v>4.8899999999999999E-2</v>
      </c>
      <c r="G23" s="16">
        <v>7.4800000000000005E-2</v>
      </c>
    </row>
    <row r="24" spans="1:7" x14ac:dyDescent="0.25">
      <c r="A24" s="13" t="s">
        <v>2826</v>
      </c>
      <c r="B24" s="31" t="s">
        <v>2827</v>
      </c>
      <c r="C24" s="31" t="s">
        <v>163</v>
      </c>
      <c r="D24" s="14">
        <v>500000</v>
      </c>
      <c r="E24" s="15">
        <v>499.02</v>
      </c>
      <c r="F24" s="16">
        <v>4.87E-2</v>
      </c>
      <c r="G24" s="16">
        <v>7.775E-2</v>
      </c>
    </row>
    <row r="25" spans="1:7" x14ac:dyDescent="0.25">
      <c r="A25" s="13" t="s">
        <v>1611</v>
      </c>
      <c r="B25" s="31" t="s">
        <v>1612</v>
      </c>
      <c r="C25" s="31" t="s">
        <v>163</v>
      </c>
      <c r="D25" s="14">
        <v>500000</v>
      </c>
      <c r="E25" s="15">
        <v>498.83</v>
      </c>
      <c r="F25" s="16">
        <v>4.87E-2</v>
      </c>
      <c r="G25" s="16">
        <v>7.775E-2</v>
      </c>
    </row>
    <row r="26" spans="1:7" x14ac:dyDescent="0.25">
      <c r="A26" s="13" t="s">
        <v>1627</v>
      </c>
      <c r="B26" s="31" t="s">
        <v>1628</v>
      </c>
      <c r="C26" s="31" t="s">
        <v>163</v>
      </c>
      <c r="D26" s="14">
        <v>300000</v>
      </c>
      <c r="E26" s="15">
        <v>300.33999999999997</v>
      </c>
      <c r="F26" s="16">
        <v>2.93E-2</v>
      </c>
      <c r="G26" s="16">
        <v>7.6100000000000001E-2</v>
      </c>
    </row>
    <row r="27" spans="1:7" x14ac:dyDescent="0.25">
      <c r="A27" s="17" t="s">
        <v>189</v>
      </c>
      <c r="B27" s="32"/>
      <c r="C27" s="32"/>
      <c r="D27" s="18"/>
      <c r="E27" s="19">
        <v>9816.9</v>
      </c>
      <c r="F27" s="20">
        <v>0.95830000000000004</v>
      </c>
      <c r="G27" s="21"/>
    </row>
    <row r="28" spans="1:7" x14ac:dyDescent="0.25">
      <c r="A28" s="13"/>
      <c r="B28" s="31"/>
      <c r="C28" s="31"/>
      <c r="D28" s="14"/>
      <c r="E28" s="15"/>
      <c r="F28" s="16"/>
      <c r="G28" s="16"/>
    </row>
    <row r="29" spans="1:7" x14ac:dyDescent="0.25">
      <c r="A29" s="17" t="s">
        <v>190</v>
      </c>
      <c r="B29" s="31"/>
      <c r="C29" s="31"/>
      <c r="D29" s="14"/>
      <c r="E29" s="15"/>
      <c r="F29" s="16"/>
      <c r="G29" s="16"/>
    </row>
    <row r="30" spans="1:7" x14ac:dyDescent="0.25">
      <c r="A30" s="17" t="s">
        <v>189</v>
      </c>
      <c r="B30" s="31"/>
      <c r="C30" s="31"/>
      <c r="D30" s="14"/>
      <c r="E30" s="22" t="s">
        <v>155</v>
      </c>
      <c r="F30" s="23" t="s">
        <v>155</v>
      </c>
      <c r="G30" s="16"/>
    </row>
    <row r="31" spans="1:7" x14ac:dyDescent="0.25">
      <c r="A31" s="13"/>
      <c r="B31" s="31"/>
      <c r="C31" s="31"/>
      <c r="D31" s="14"/>
      <c r="E31" s="15"/>
      <c r="F31" s="16"/>
      <c r="G31" s="16"/>
    </row>
    <row r="32" spans="1:7" x14ac:dyDescent="0.25">
      <c r="A32" s="17" t="s">
        <v>191</v>
      </c>
      <c r="B32" s="31"/>
      <c r="C32" s="31"/>
      <c r="D32" s="14"/>
      <c r="E32" s="15"/>
      <c r="F32" s="16"/>
      <c r="G32" s="16"/>
    </row>
    <row r="33" spans="1:7" x14ac:dyDescent="0.25">
      <c r="A33" s="17" t="s">
        <v>189</v>
      </c>
      <c r="B33" s="31"/>
      <c r="C33" s="31"/>
      <c r="D33" s="14"/>
      <c r="E33" s="22" t="s">
        <v>155</v>
      </c>
      <c r="F33" s="23" t="s">
        <v>155</v>
      </c>
      <c r="G33" s="16"/>
    </row>
    <row r="34" spans="1:7" x14ac:dyDescent="0.25">
      <c r="A34" s="13"/>
      <c r="B34" s="31"/>
      <c r="C34" s="31"/>
      <c r="D34" s="14"/>
      <c r="E34" s="15"/>
      <c r="F34" s="16"/>
      <c r="G34" s="16"/>
    </row>
    <row r="35" spans="1:7" x14ac:dyDescent="0.25">
      <c r="A35" s="24" t="s">
        <v>192</v>
      </c>
      <c r="B35" s="33"/>
      <c r="C35" s="33"/>
      <c r="D35" s="25"/>
      <c r="E35" s="19">
        <v>9816.9</v>
      </c>
      <c r="F35" s="20">
        <v>0.95830000000000004</v>
      </c>
      <c r="G35" s="21"/>
    </row>
    <row r="36" spans="1:7" x14ac:dyDescent="0.25">
      <c r="A36" s="13"/>
      <c r="B36" s="31"/>
      <c r="C36" s="31"/>
      <c r="D36" s="14"/>
      <c r="E36" s="15"/>
      <c r="F36" s="16"/>
      <c r="G36" s="16"/>
    </row>
    <row r="37" spans="1:7" x14ac:dyDescent="0.25">
      <c r="A37" s="13"/>
      <c r="B37" s="31"/>
      <c r="C37" s="31"/>
      <c r="D37" s="14"/>
      <c r="E37" s="15"/>
      <c r="F37" s="16"/>
      <c r="G37" s="16"/>
    </row>
    <row r="38" spans="1:7" x14ac:dyDescent="0.25">
      <c r="A38" s="17" t="s">
        <v>193</v>
      </c>
      <c r="B38" s="31"/>
      <c r="C38" s="31"/>
      <c r="D38" s="14"/>
      <c r="E38" s="15"/>
      <c r="F38" s="16"/>
      <c r="G38" s="16"/>
    </row>
    <row r="39" spans="1:7" x14ac:dyDescent="0.25">
      <c r="A39" s="13" t="s">
        <v>194</v>
      </c>
      <c r="B39" s="31"/>
      <c r="C39" s="31"/>
      <c r="D39" s="14"/>
      <c r="E39" s="15">
        <v>119.94</v>
      </c>
      <c r="F39" s="16">
        <v>1.17E-2</v>
      </c>
      <c r="G39" s="16">
        <v>6.0694999999999999E-2</v>
      </c>
    </row>
    <row r="40" spans="1:7" x14ac:dyDescent="0.25">
      <c r="A40" s="17" t="s">
        <v>189</v>
      </c>
      <c r="B40" s="32"/>
      <c r="C40" s="32"/>
      <c r="D40" s="18"/>
      <c r="E40" s="19">
        <v>119.94</v>
      </c>
      <c r="F40" s="20">
        <v>1.17E-2</v>
      </c>
      <c r="G40" s="21"/>
    </row>
    <row r="41" spans="1:7" x14ac:dyDescent="0.25">
      <c r="A41" s="13"/>
      <c r="B41" s="31"/>
      <c r="C41" s="31"/>
      <c r="D41" s="14"/>
      <c r="E41" s="15"/>
      <c r="F41" s="16"/>
      <c r="G41" s="16"/>
    </row>
    <row r="42" spans="1:7" x14ac:dyDescent="0.25">
      <c r="A42" s="24" t="s">
        <v>192</v>
      </c>
      <c r="B42" s="33"/>
      <c r="C42" s="33"/>
      <c r="D42" s="25"/>
      <c r="E42" s="19">
        <v>119.94</v>
      </c>
      <c r="F42" s="20">
        <v>1.17E-2</v>
      </c>
      <c r="G42" s="21"/>
    </row>
    <row r="43" spans="1:7" x14ac:dyDescent="0.25">
      <c r="A43" s="13" t="s">
        <v>195</v>
      </c>
      <c r="B43" s="31"/>
      <c r="C43" s="31"/>
      <c r="D43" s="14"/>
      <c r="E43" s="15">
        <v>307.32003980000002</v>
      </c>
      <c r="F43" s="16">
        <v>3.0001E-2</v>
      </c>
      <c r="G43" s="16"/>
    </row>
    <row r="44" spans="1:7" x14ac:dyDescent="0.25">
      <c r="A44" s="13" t="s">
        <v>196</v>
      </c>
      <c r="B44" s="31"/>
      <c r="C44" s="31"/>
      <c r="D44" s="14"/>
      <c r="E44" s="35">
        <v>-0.58003979999999999</v>
      </c>
      <c r="F44" s="36">
        <v>-9.9999999999999995E-7</v>
      </c>
      <c r="G44" s="16">
        <v>6.0693999999999998E-2</v>
      </c>
    </row>
    <row r="45" spans="1:7" x14ac:dyDescent="0.25">
      <c r="A45" s="26" t="s">
        <v>198</v>
      </c>
      <c r="B45" s="34"/>
      <c r="C45" s="34"/>
      <c r="D45" s="27"/>
      <c r="E45" s="28">
        <v>10243.58</v>
      </c>
      <c r="F45" s="29">
        <v>1</v>
      </c>
      <c r="G45" s="29"/>
    </row>
    <row r="47" spans="1:7" x14ac:dyDescent="0.25">
      <c r="A47" s="1" t="s">
        <v>199</v>
      </c>
    </row>
    <row r="48" spans="1:7" x14ac:dyDescent="0.25">
      <c r="A48" s="1" t="s">
        <v>2828</v>
      </c>
    </row>
    <row r="49" spans="1:2" x14ac:dyDescent="0.25">
      <c r="A49" s="1"/>
    </row>
    <row r="50" spans="1:2" x14ac:dyDescent="0.25">
      <c r="A50" t="s">
        <v>202</v>
      </c>
    </row>
    <row r="51" spans="1:2" ht="72.599999999999994" customHeight="1" x14ac:dyDescent="0.25">
      <c r="A51" s="61" t="s">
        <v>203</v>
      </c>
      <c r="B51" s="65" t="s">
        <v>2829</v>
      </c>
    </row>
    <row r="52" spans="1:2" ht="57.95" customHeight="1" x14ac:dyDescent="0.25">
      <c r="A52" s="61" t="s">
        <v>205</v>
      </c>
      <c r="B52" s="65" t="s">
        <v>2830</v>
      </c>
    </row>
    <row r="53" spans="1:2" x14ac:dyDescent="0.25">
      <c r="A53" s="61"/>
      <c r="B53" s="61"/>
    </row>
    <row r="54" spans="1:2" x14ac:dyDescent="0.25">
      <c r="A54" s="61" t="s">
        <v>207</v>
      </c>
      <c r="B54" s="62">
        <v>7.7122004913921902</v>
      </c>
    </row>
    <row r="55" spans="1:2" x14ac:dyDescent="0.25">
      <c r="A55" s="61"/>
      <c r="B55" s="61"/>
    </row>
    <row r="56" spans="1:2" x14ac:dyDescent="0.25">
      <c r="A56" s="61" t="s">
        <v>208</v>
      </c>
      <c r="B56" s="63">
        <v>1.5219</v>
      </c>
    </row>
    <row r="57" spans="1:2" x14ac:dyDescent="0.25">
      <c r="A57" s="61" t="s">
        <v>209</v>
      </c>
      <c r="B57" s="63">
        <v>1.5956577707541539</v>
      </c>
    </row>
    <row r="58" spans="1:2" x14ac:dyDescent="0.25">
      <c r="A58" s="61"/>
      <c r="B58" s="61"/>
    </row>
    <row r="59" spans="1:2" x14ac:dyDescent="0.25">
      <c r="A59" s="61" t="s">
        <v>210</v>
      </c>
      <c r="B59" s="64">
        <v>46112</v>
      </c>
    </row>
    <row r="60" spans="1:2" x14ac:dyDescent="0.25">
      <c r="A60" s="1"/>
    </row>
    <row r="62" spans="1:2" x14ac:dyDescent="0.25">
      <c r="A62" s="1" t="s">
        <v>211</v>
      </c>
    </row>
    <row r="63" spans="1:2" x14ac:dyDescent="0.25">
      <c r="A63" s="48" t="s">
        <v>212</v>
      </c>
      <c r="B63" s="3" t="s">
        <v>155</v>
      </c>
    </row>
    <row r="64" spans="1:2" x14ac:dyDescent="0.25">
      <c r="A64" t="s">
        <v>213</v>
      </c>
    </row>
    <row r="65" spans="1:3" x14ac:dyDescent="0.25">
      <c r="A65" t="s">
        <v>214</v>
      </c>
      <c r="B65" t="s">
        <v>215</v>
      </c>
      <c r="C65" t="s">
        <v>215</v>
      </c>
    </row>
    <row r="66" spans="1:3" x14ac:dyDescent="0.25">
      <c r="B66" s="49">
        <v>45930</v>
      </c>
      <c r="C66" s="49">
        <v>46112</v>
      </c>
    </row>
    <row r="67" spans="1:3" x14ac:dyDescent="0.25">
      <c r="A67" t="s">
        <v>216</v>
      </c>
      <c r="B67">
        <v>10.772</v>
      </c>
      <c r="C67">
        <v>11.03</v>
      </c>
    </row>
    <row r="68" spans="1:3" x14ac:dyDescent="0.25">
      <c r="A68" t="s">
        <v>217</v>
      </c>
      <c r="B68">
        <v>10.772</v>
      </c>
      <c r="C68">
        <v>11.03</v>
      </c>
    </row>
    <row r="69" spans="1:3" x14ac:dyDescent="0.25">
      <c r="A69" t="s">
        <v>218</v>
      </c>
      <c r="B69">
        <v>10.752000000000001</v>
      </c>
      <c r="C69">
        <v>10.997999999999999</v>
      </c>
    </row>
    <row r="70" spans="1:3" x14ac:dyDescent="0.25">
      <c r="A70" t="s">
        <v>219</v>
      </c>
      <c r="B70">
        <v>10.752000000000001</v>
      </c>
      <c r="C70">
        <v>10.997999999999999</v>
      </c>
    </row>
    <row r="72" spans="1:3" x14ac:dyDescent="0.25">
      <c r="A72" t="s">
        <v>220</v>
      </c>
      <c r="B72" s="3" t="s">
        <v>155</v>
      </c>
    </row>
    <row r="73" spans="1:3" x14ac:dyDescent="0.25">
      <c r="A73" t="s">
        <v>221</v>
      </c>
      <c r="B73" s="3" t="s">
        <v>155</v>
      </c>
    </row>
    <row r="74" spans="1:3" x14ac:dyDescent="0.25">
      <c r="A74" s="48" t="s">
        <v>222</v>
      </c>
      <c r="B74" s="3" t="s">
        <v>155</v>
      </c>
    </row>
    <row r="75" spans="1:3" x14ac:dyDescent="0.25">
      <c r="A75" s="48" t="s">
        <v>223</v>
      </c>
      <c r="B75" s="3" t="s">
        <v>155</v>
      </c>
    </row>
    <row r="76" spans="1:3" x14ac:dyDescent="0.25">
      <c r="A76" t="s">
        <v>224</v>
      </c>
      <c r="B76" s="50">
        <f>B57</f>
        <v>1.5956577707541539</v>
      </c>
    </row>
    <row r="77" spans="1:3" ht="29.1" customHeight="1" x14ac:dyDescent="0.25">
      <c r="A77" s="48" t="s">
        <v>225</v>
      </c>
      <c r="B77" s="3" t="s">
        <v>155</v>
      </c>
    </row>
    <row r="78" spans="1:3" ht="29.1" customHeight="1" x14ac:dyDescent="0.25">
      <c r="A78" s="48" t="s">
        <v>226</v>
      </c>
      <c r="B78" s="3" t="s">
        <v>155</v>
      </c>
    </row>
    <row r="79" spans="1:3" ht="29.1" customHeight="1" x14ac:dyDescent="0.25">
      <c r="A79" s="48" t="s">
        <v>227</v>
      </c>
      <c r="B79" s="52">
        <v>6976.45</v>
      </c>
    </row>
    <row r="80" spans="1:3" x14ac:dyDescent="0.25">
      <c r="A80" s="48" t="s">
        <v>228</v>
      </c>
      <c r="B80" s="3" t="s">
        <v>155</v>
      </c>
    </row>
    <row r="81" spans="1:4" x14ac:dyDescent="0.25">
      <c r="A81" s="48" t="s">
        <v>229</v>
      </c>
      <c r="B81" s="3" t="s">
        <v>155</v>
      </c>
    </row>
    <row r="83" spans="1:4" ht="69.95" customHeight="1" x14ac:dyDescent="0.25">
      <c r="A83" s="120" t="s">
        <v>230</v>
      </c>
      <c r="B83" s="120" t="s">
        <v>231</v>
      </c>
      <c r="C83" s="120" t="s">
        <v>3</v>
      </c>
      <c r="D83" s="120" t="s">
        <v>4</v>
      </c>
    </row>
    <row r="84" spans="1:4" ht="69.95" customHeight="1" x14ac:dyDescent="0.25">
      <c r="A84" s="120" t="s">
        <v>2831</v>
      </c>
      <c r="B84" s="120"/>
      <c r="C84" s="120" t="s">
        <v>106</v>
      </c>
      <c r="D84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113"/>
  <sheetViews>
    <sheetView showGridLines="0" workbookViewId="0">
      <pane ySplit="6" topLeftCell="A62" activePane="bottomLeft" state="frozen"/>
      <selection activeCell="B70" sqref="B70"/>
      <selection pane="bottomLeft" activeCell="A63" sqref="A63"/>
    </sheetView>
  </sheetViews>
  <sheetFormatPr defaultRowHeight="15" x14ac:dyDescent="0.25"/>
  <cols>
    <col min="1" max="1" width="68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2832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42" customHeight="1" x14ac:dyDescent="0.25">
      <c r="A4" s="124" t="s">
        <v>2833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156</v>
      </c>
      <c r="B11" s="31"/>
      <c r="C11" s="31"/>
      <c r="D11" s="14"/>
      <c r="E11" s="15"/>
      <c r="F11" s="16"/>
      <c r="G11" s="16"/>
    </row>
    <row r="12" spans="1:8" x14ac:dyDescent="0.25">
      <c r="A12" s="17" t="s">
        <v>157</v>
      </c>
      <c r="B12" s="31"/>
      <c r="C12" s="31"/>
      <c r="D12" s="14"/>
      <c r="E12" s="15"/>
      <c r="F12" s="16"/>
      <c r="G12" s="16"/>
    </row>
    <row r="13" spans="1:8" x14ac:dyDescent="0.25">
      <c r="A13" s="13" t="s">
        <v>2834</v>
      </c>
      <c r="B13" s="31" t="s">
        <v>2835</v>
      </c>
      <c r="C13" s="31" t="s">
        <v>163</v>
      </c>
      <c r="D13" s="14">
        <v>2500000</v>
      </c>
      <c r="E13" s="15">
        <v>2516.7800000000002</v>
      </c>
      <c r="F13" s="16">
        <v>0.05</v>
      </c>
      <c r="G13" s="16">
        <v>7.3402999999999996E-2</v>
      </c>
    </row>
    <row r="14" spans="1:8" x14ac:dyDescent="0.25">
      <c r="A14" s="13" t="s">
        <v>1460</v>
      </c>
      <c r="B14" s="31" t="s">
        <v>1461</v>
      </c>
      <c r="C14" s="31" t="s">
        <v>160</v>
      </c>
      <c r="D14" s="14">
        <v>2500000</v>
      </c>
      <c r="E14" s="15">
        <v>2505.5100000000002</v>
      </c>
      <c r="F14" s="16">
        <v>4.9799999999999997E-2</v>
      </c>
      <c r="G14" s="16">
        <v>7.5249999999999997E-2</v>
      </c>
    </row>
    <row r="15" spans="1:8" x14ac:dyDescent="0.25">
      <c r="A15" s="13" t="s">
        <v>1617</v>
      </c>
      <c r="B15" s="31" t="s">
        <v>1618</v>
      </c>
      <c r="C15" s="31" t="s">
        <v>163</v>
      </c>
      <c r="D15" s="14">
        <v>2500000</v>
      </c>
      <c r="E15" s="15">
        <v>2505.38</v>
      </c>
      <c r="F15" s="16">
        <v>4.9799999999999997E-2</v>
      </c>
      <c r="G15" s="16">
        <v>7.4231000000000005E-2</v>
      </c>
    </row>
    <row r="16" spans="1:8" x14ac:dyDescent="0.25">
      <c r="A16" s="13" t="s">
        <v>2836</v>
      </c>
      <c r="B16" s="31" t="s">
        <v>2837</v>
      </c>
      <c r="C16" s="31" t="s">
        <v>163</v>
      </c>
      <c r="D16" s="14">
        <v>2500000</v>
      </c>
      <c r="E16" s="15">
        <v>2484.17</v>
      </c>
      <c r="F16" s="16">
        <v>4.9399999999999999E-2</v>
      </c>
      <c r="G16" s="16">
        <v>7.6050000000000006E-2</v>
      </c>
    </row>
    <row r="17" spans="1:7" x14ac:dyDescent="0.25">
      <c r="A17" s="13" t="s">
        <v>1583</v>
      </c>
      <c r="B17" s="31" t="s">
        <v>1584</v>
      </c>
      <c r="C17" s="31" t="s">
        <v>163</v>
      </c>
      <c r="D17" s="14">
        <v>2500000</v>
      </c>
      <c r="E17" s="15">
        <v>2479.44</v>
      </c>
      <c r="F17" s="16">
        <v>4.9299999999999997E-2</v>
      </c>
      <c r="G17" s="16">
        <v>7.7612E-2</v>
      </c>
    </row>
    <row r="18" spans="1:7" x14ac:dyDescent="0.25">
      <c r="A18" s="13" t="s">
        <v>2838</v>
      </c>
      <c r="B18" s="31" t="s">
        <v>2839</v>
      </c>
      <c r="C18" s="31" t="s">
        <v>160</v>
      </c>
      <c r="D18" s="14">
        <v>2500000</v>
      </c>
      <c r="E18" s="15">
        <v>2473.84</v>
      </c>
      <c r="F18" s="16">
        <v>4.9200000000000001E-2</v>
      </c>
      <c r="G18" s="16">
        <v>7.4700000000000003E-2</v>
      </c>
    </row>
    <row r="19" spans="1:7" x14ac:dyDescent="0.25">
      <c r="A19" s="13" t="s">
        <v>2840</v>
      </c>
      <c r="B19" s="31" t="s">
        <v>2841</v>
      </c>
      <c r="C19" s="31" t="s">
        <v>2842</v>
      </c>
      <c r="D19" s="14">
        <v>1000000</v>
      </c>
      <c r="E19" s="15">
        <v>998.7</v>
      </c>
      <c r="F19" s="16">
        <v>1.9800000000000002E-2</v>
      </c>
      <c r="G19" s="16">
        <v>8.0898999999999999E-2</v>
      </c>
    </row>
    <row r="20" spans="1:7" x14ac:dyDescent="0.25">
      <c r="A20" s="13" t="s">
        <v>1587</v>
      </c>
      <c r="B20" s="31" t="s">
        <v>1588</v>
      </c>
      <c r="C20" s="31" t="s">
        <v>163</v>
      </c>
      <c r="D20" s="14">
        <v>1000000</v>
      </c>
      <c r="E20" s="15">
        <v>998.02</v>
      </c>
      <c r="F20" s="16">
        <v>1.9800000000000002E-2</v>
      </c>
      <c r="G20" s="16">
        <v>7.5399999999999995E-2</v>
      </c>
    </row>
    <row r="21" spans="1:7" x14ac:dyDescent="0.25">
      <c r="A21" s="13" t="s">
        <v>2843</v>
      </c>
      <c r="B21" s="31" t="s">
        <v>2844</v>
      </c>
      <c r="C21" s="31" t="s">
        <v>2845</v>
      </c>
      <c r="D21" s="14">
        <v>1000000</v>
      </c>
      <c r="E21" s="15">
        <v>996.21</v>
      </c>
      <c r="F21" s="16">
        <v>1.9800000000000002E-2</v>
      </c>
      <c r="G21" s="16">
        <v>9.1486999999999999E-2</v>
      </c>
    </row>
    <row r="22" spans="1:7" x14ac:dyDescent="0.25">
      <c r="A22" s="13" t="s">
        <v>2846</v>
      </c>
      <c r="B22" s="31" t="s">
        <v>2847</v>
      </c>
      <c r="C22" s="31" t="s">
        <v>2848</v>
      </c>
      <c r="D22" s="14">
        <v>1000000</v>
      </c>
      <c r="E22" s="15">
        <v>996.13</v>
      </c>
      <c r="F22" s="16">
        <v>1.9800000000000002E-2</v>
      </c>
      <c r="G22" s="16">
        <v>8.9649000000000006E-2</v>
      </c>
    </row>
    <row r="23" spans="1:7" x14ac:dyDescent="0.25">
      <c r="A23" s="17" t="s">
        <v>189</v>
      </c>
      <c r="B23" s="32"/>
      <c r="C23" s="32"/>
      <c r="D23" s="18"/>
      <c r="E23" s="19">
        <v>18954.18</v>
      </c>
      <c r="F23" s="20">
        <v>0.37669999999999998</v>
      </c>
      <c r="G23" s="21"/>
    </row>
    <row r="24" spans="1:7" x14ac:dyDescent="0.25">
      <c r="A24" s="17" t="s">
        <v>241</v>
      </c>
      <c r="B24" s="31"/>
      <c r="C24" s="31"/>
      <c r="D24" s="14"/>
      <c r="E24" s="15"/>
      <c r="F24" s="16"/>
      <c r="G24" s="16"/>
    </row>
    <row r="25" spans="1:7" x14ac:dyDescent="0.25">
      <c r="A25" s="13" t="s">
        <v>2849</v>
      </c>
      <c r="B25" s="31" t="s">
        <v>2850</v>
      </c>
      <c r="C25" s="31" t="s">
        <v>238</v>
      </c>
      <c r="D25" s="14">
        <v>500000</v>
      </c>
      <c r="E25" s="15">
        <v>502.26</v>
      </c>
      <c r="F25" s="16">
        <v>0.01</v>
      </c>
      <c r="G25" s="16">
        <v>5.8019000000000001E-2</v>
      </c>
    </row>
    <row r="26" spans="1:7" x14ac:dyDescent="0.25">
      <c r="A26" s="17" t="s">
        <v>189</v>
      </c>
      <c r="B26" s="32"/>
      <c r="C26" s="32"/>
      <c r="D26" s="18"/>
      <c r="E26" s="19">
        <v>502.26</v>
      </c>
      <c r="F26" s="20">
        <v>0.01</v>
      </c>
      <c r="G26" s="21"/>
    </row>
    <row r="27" spans="1:7" x14ac:dyDescent="0.25">
      <c r="A27" s="13"/>
      <c r="B27" s="31"/>
      <c r="C27" s="31"/>
      <c r="D27" s="14"/>
      <c r="E27" s="15"/>
      <c r="F27" s="16"/>
      <c r="G27" s="16"/>
    </row>
    <row r="28" spans="1:7" x14ac:dyDescent="0.25">
      <c r="A28" s="13"/>
      <c r="B28" s="31"/>
      <c r="C28" s="31"/>
      <c r="D28" s="14"/>
      <c r="E28" s="15"/>
      <c r="F28" s="16"/>
      <c r="G28" s="16"/>
    </row>
    <row r="29" spans="1:7" x14ac:dyDescent="0.25">
      <c r="A29" s="17" t="s">
        <v>190</v>
      </c>
      <c r="B29" s="31"/>
      <c r="C29" s="31"/>
      <c r="D29" s="14"/>
      <c r="E29" s="15"/>
      <c r="F29" s="16"/>
      <c r="G29" s="16"/>
    </row>
    <row r="30" spans="1:7" x14ac:dyDescent="0.25">
      <c r="A30" s="17" t="s">
        <v>189</v>
      </c>
      <c r="B30" s="31"/>
      <c r="C30" s="31"/>
      <c r="D30" s="14"/>
      <c r="E30" s="22" t="s">
        <v>155</v>
      </c>
      <c r="F30" s="23" t="s">
        <v>155</v>
      </c>
      <c r="G30" s="16"/>
    </row>
    <row r="31" spans="1:7" x14ac:dyDescent="0.25">
      <c r="A31" s="13"/>
      <c r="B31" s="31"/>
      <c r="C31" s="31"/>
      <c r="D31" s="14"/>
      <c r="E31" s="15"/>
      <c r="F31" s="16"/>
      <c r="G31" s="16"/>
    </row>
    <row r="32" spans="1:7" x14ac:dyDescent="0.25">
      <c r="A32" s="17" t="s">
        <v>191</v>
      </c>
      <c r="B32" s="31"/>
      <c r="C32" s="31"/>
      <c r="D32" s="14"/>
      <c r="E32" s="15"/>
      <c r="F32" s="16"/>
      <c r="G32" s="16"/>
    </row>
    <row r="33" spans="1:7" x14ac:dyDescent="0.25">
      <c r="A33" s="17" t="s">
        <v>189</v>
      </c>
      <c r="B33" s="31"/>
      <c r="C33" s="31"/>
      <c r="D33" s="14"/>
      <c r="E33" s="22" t="s">
        <v>155</v>
      </c>
      <c r="F33" s="23" t="s">
        <v>155</v>
      </c>
      <c r="G33" s="16"/>
    </row>
    <row r="34" spans="1:7" x14ac:dyDescent="0.25">
      <c r="A34" s="13"/>
      <c r="B34" s="31"/>
      <c r="C34" s="31"/>
      <c r="D34" s="14"/>
      <c r="E34" s="15"/>
      <c r="F34" s="16"/>
      <c r="G34" s="16"/>
    </row>
    <row r="35" spans="1:7" x14ac:dyDescent="0.25">
      <c r="A35" s="24" t="s">
        <v>192</v>
      </c>
      <c r="B35" s="33"/>
      <c r="C35" s="33"/>
      <c r="D35" s="25"/>
      <c r="E35" s="19">
        <v>19456.439999999999</v>
      </c>
      <c r="F35" s="20">
        <v>0.38669999999999999</v>
      </c>
      <c r="G35" s="21"/>
    </row>
    <row r="36" spans="1:7" x14ac:dyDescent="0.25">
      <c r="A36" s="13"/>
      <c r="B36" s="31"/>
      <c r="C36" s="31"/>
      <c r="D36" s="14"/>
      <c r="E36" s="15"/>
      <c r="F36" s="16"/>
      <c r="G36" s="16"/>
    </row>
    <row r="37" spans="1:7" x14ac:dyDescent="0.25">
      <c r="A37" s="17" t="s">
        <v>599</v>
      </c>
      <c r="B37" s="31"/>
      <c r="C37" s="31"/>
      <c r="D37" s="14"/>
      <c r="E37" s="15"/>
      <c r="F37" s="16"/>
      <c r="G37" s="16"/>
    </row>
    <row r="38" spans="1:7" x14ac:dyDescent="0.25">
      <c r="A38" s="13"/>
      <c r="B38" s="31"/>
      <c r="C38" s="31"/>
      <c r="D38" s="14"/>
      <c r="E38" s="15"/>
      <c r="F38" s="16"/>
      <c r="G38" s="16"/>
    </row>
    <row r="39" spans="1:7" x14ac:dyDescent="0.25">
      <c r="A39" s="17" t="s">
        <v>600</v>
      </c>
      <c r="B39" s="31"/>
      <c r="C39" s="31"/>
      <c r="D39" s="14"/>
      <c r="E39" s="15"/>
      <c r="F39" s="16"/>
      <c r="G39" s="16"/>
    </row>
    <row r="40" spans="1:7" x14ac:dyDescent="0.25">
      <c r="A40" s="13" t="s">
        <v>2851</v>
      </c>
      <c r="B40" s="31" t="s">
        <v>2852</v>
      </c>
      <c r="C40" s="31" t="s">
        <v>238</v>
      </c>
      <c r="D40" s="14">
        <v>3500000</v>
      </c>
      <c r="E40" s="15">
        <v>3471.41</v>
      </c>
      <c r="F40" s="16">
        <v>6.9000000000000006E-2</v>
      </c>
      <c r="G40" s="16">
        <v>5.2750999999999999E-2</v>
      </c>
    </row>
    <row r="41" spans="1:7" x14ac:dyDescent="0.25">
      <c r="A41" s="13" t="s">
        <v>2853</v>
      </c>
      <c r="B41" s="31" t="s">
        <v>2854</v>
      </c>
      <c r="C41" s="31" t="s">
        <v>238</v>
      </c>
      <c r="D41" s="14">
        <v>2000000</v>
      </c>
      <c r="E41" s="15">
        <v>1960.35</v>
      </c>
      <c r="F41" s="16">
        <v>3.9E-2</v>
      </c>
      <c r="G41" s="16">
        <v>5.5099000000000002E-2</v>
      </c>
    </row>
    <row r="42" spans="1:7" x14ac:dyDescent="0.25">
      <c r="A42" s="17" t="s">
        <v>189</v>
      </c>
      <c r="B42" s="32"/>
      <c r="C42" s="32"/>
      <c r="D42" s="18"/>
      <c r="E42" s="19">
        <v>5431.76</v>
      </c>
      <c r="F42" s="20">
        <v>0.108</v>
      </c>
      <c r="G42" s="21"/>
    </row>
    <row r="43" spans="1:7" x14ac:dyDescent="0.25">
      <c r="A43" s="17" t="s">
        <v>611</v>
      </c>
      <c r="B43" s="31"/>
      <c r="C43" s="31"/>
      <c r="D43" s="14"/>
      <c r="E43" s="15"/>
      <c r="F43" s="16"/>
      <c r="G43" s="16"/>
    </row>
    <row r="44" spans="1:7" x14ac:dyDescent="0.25">
      <c r="A44" s="13" t="s">
        <v>2855</v>
      </c>
      <c r="B44" s="31" t="s">
        <v>2856</v>
      </c>
      <c r="C44" s="31" t="s">
        <v>614</v>
      </c>
      <c r="D44" s="14">
        <v>5000000</v>
      </c>
      <c r="E44" s="15">
        <v>4754.66</v>
      </c>
      <c r="F44" s="16">
        <v>9.4500000000000001E-2</v>
      </c>
      <c r="G44" s="16">
        <v>7.2999999999999995E-2</v>
      </c>
    </row>
    <row r="45" spans="1:7" x14ac:dyDescent="0.25">
      <c r="A45" s="13" t="s">
        <v>2857</v>
      </c>
      <c r="B45" s="31" t="s">
        <v>2858</v>
      </c>
      <c r="C45" s="31" t="s">
        <v>617</v>
      </c>
      <c r="D45" s="14">
        <v>2500000</v>
      </c>
      <c r="E45" s="15">
        <v>2420.7600000000002</v>
      </c>
      <c r="F45" s="16">
        <v>4.8099999999999997E-2</v>
      </c>
      <c r="G45" s="16">
        <v>7.3299000000000003E-2</v>
      </c>
    </row>
    <row r="46" spans="1:7" x14ac:dyDescent="0.25">
      <c r="A46" s="13" t="s">
        <v>2859</v>
      </c>
      <c r="B46" s="31" t="s">
        <v>2860</v>
      </c>
      <c r="C46" s="31" t="s">
        <v>614</v>
      </c>
      <c r="D46" s="14">
        <v>2500000</v>
      </c>
      <c r="E46" s="15">
        <v>2393.96</v>
      </c>
      <c r="F46" s="16">
        <v>4.7600000000000003E-2</v>
      </c>
      <c r="G46" s="16">
        <v>7.2499999999999995E-2</v>
      </c>
    </row>
    <row r="47" spans="1:7" x14ac:dyDescent="0.25">
      <c r="A47" s="13" t="s">
        <v>2861</v>
      </c>
      <c r="B47" s="31" t="s">
        <v>2862</v>
      </c>
      <c r="C47" s="31" t="s">
        <v>622</v>
      </c>
      <c r="D47" s="14">
        <v>2500000</v>
      </c>
      <c r="E47" s="15">
        <v>2367.86</v>
      </c>
      <c r="F47" s="16">
        <v>4.7E-2</v>
      </c>
      <c r="G47" s="16">
        <v>7.2749999999999995E-2</v>
      </c>
    </row>
    <row r="48" spans="1:7" x14ac:dyDescent="0.25">
      <c r="A48" s="13" t="s">
        <v>2863</v>
      </c>
      <c r="B48" s="31" t="s">
        <v>2864</v>
      </c>
      <c r="C48" s="31" t="s">
        <v>617</v>
      </c>
      <c r="D48" s="14">
        <v>2500000</v>
      </c>
      <c r="E48" s="15">
        <v>2359.88</v>
      </c>
      <c r="F48" s="16">
        <v>4.6899999999999997E-2</v>
      </c>
      <c r="G48" s="16">
        <v>7.1999999999999995E-2</v>
      </c>
    </row>
    <row r="49" spans="1:7" x14ac:dyDescent="0.25">
      <c r="A49" s="13" t="s">
        <v>2865</v>
      </c>
      <c r="B49" s="31" t="s">
        <v>2866</v>
      </c>
      <c r="C49" s="31" t="s">
        <v>614</v>
      </c>
      <c r="D49" s="14">
        <v>2500000</v>
      </c>
      <c r="E49" s="15">
        <v>2355.85</v>
      </c>
      <c r="F49" s="16">
        <v>4.6800000000000001E-2</v>
      </c>
      <c r="G49" s="16">
        <v>7.2749999999999995E-2</v>
      </c>
    </row>
    <row r="50" spans="1:7" x14ac:dyDescent="0.25">
      <c r="A50" s="13" t="s">
        <v>666</v>
      </c>
      <c r="B50" s="31" t="s">
        <v>667</v>
      </c>
      <c r="C50" s="31" t="s">
        <v>622</v>
      </c>
      <c r="D50" s="14">
        <v>2500000</v>
      </c>
      <c r="E50" s="15">
        <v>2339.15</v>
      </c>
      <c r="F50" s="16">
        <v>4.65E-2</v>
      </c>
      <c r="G50" s="16">
        <v>7.2749999999999995E-2</v>
      </c>
    </row>
    <row r="51" spans="1:7" x14ac:dyDescent="0.25">
      <c r="A51" s="13" t="s">
        <v>2867</v>
      </c>
      <c r="B51" s="31" t="s">
        <v>2868</v>
      </c>
      <c r="C51" s="31" t="s">
        <v>633</v>
      </c>
      <c r="D51" s="14">
        <v>2000000</v>
      </c>
      <c r="E51" s="15">
        <v>1905.85</v>
      </c>
      <c r="F51" s="16">
        <v>3.7900000000000003E-2</v>
      </c>
      <c r="G51" s="16">
        <v>7.3000999999999996E-2</v>
      </c>
    </row>
    <row r="52" spans="1:7" x14ac:dyDescent="0.25">
      <c r="A52" s="13" t="s">
        <v>676</v>
      </c>
      <c r="B52" s="31" t="s">
        <v>677</v>
      </c>
      <c r="C52" s="31" t="s">
        <v>617</v>
      </c>
      <c r="D52" s="14">
        <v>1000000</v>
      </c>
      <c r="E52" s="15">
        <v>985.78</v>
      </c>
      <c r="F52" s="16">
        <v>1.9599999999999999E-2</v>
      </c>
      <c r="G52" s="16">
        <v>7.3152999999999996E-2</v>
      </c>
    </row>
    <row r="53" spans="1:7" x14ac:dyDescent="0.25">
      <c r="A53" s="17" t="s">
        <v>189</v>
      </c>
      <c r="B53" s="32"/>
      <c r="C53" s="32"/>
      <c r="D53" s="18"/>
      <c r="E53" s="19">
        <v>21883.75</v>
      </c>
      <c r="F53" s="20">
        <v>0.43490000000000001</v>
      </c>
      <c r="G53" s="21"/>
    </row>
    <row r="54" spans="1:7" x14ac:dyDescent="0.25">
      <c r="A54" s="13"/>
      <c r="B54" s="31"/>
      <c r="C54" s="31"/>
      <c r="D54" s="14"/>
      <c r="E54" s="15"/>
      <c r="F54" s="16"/>
      <c r="G54" s="16"/>
    </row>
    <row r="55" spans="1:7" x14ac:dyDescent="0.25">
      <c r="A55" s="17" t="s">
        <v>678</v>
      </c>
      <c r="B55" s="31"/>
      <c r="C55" s="31"/>
      <c r="D55" s="14"/>
      <c r="E55" s="15"/>
      <c r="F55" s="16"/>
      <c r="G55" s="16"/>
    </row>
    <row r="56" spans="1:7" x14ac:dyDescent="0.25">
      <c r="A56" s="13" t="s">
        <v>693</v>
      </c>
      <c r="B56" s="31" t="s">
        <v>694</v>
      </c>
      <c r="C56" s="31" t="s">
        <v>622</v>
      </c>
      <c r="D56" s="14">
        <v>2500000</v>
      </c>
      <c r="E56" s="15">
        <v>2465.62</v>
      </c>
      <c r="F56" s="16">
        <v>4.9000000000000002E-2</v>
      </c>
      <c r="G56" s="16">
        <v>8.7752999999999998E-2</v>
      </c>
    </row>
    <row r="57" spans="1:7" x14ac:dyDescent="0.25">
      <c r="A57" s="17" t="s">
        <v>189</v>
      </c>
      <c r="B57" s="32"/>
      <c r="C57" s="32"/>
      <c r="D57" s="18"/>
      <c r="E57" s="19">
        <v>2465.62</v>
      </c>
      <c r="F57" s="20">
        <v>4.9000000000000002E-2</v>
      </c>
      <c r="G57" s="21"/>
    </row>
    <row r="58" spans="1:7" x14ac:dyDescent="0.25">
      <c r="A58" s="13"/>
      <c r="B58" s="31"/>
      <c r="C58" s="31"/>
      <c r="D58" s="14"/>
      <c r="E58" s="15"/>
      <c r="F58" s="16"/>
      <c r="G58" s="16"/>
    </row>
    <row r="59" spans="1:7" x14ac:dyDescent="0.25">
      <c r="A59" s="24" t="s">
        <v>192</v>
      </c>
      <c r="B59" s="33"/>
      <c r="C59" s="33"/>
      <c r="D59" s="25"/>
      <c r="E59" s="19">
        <v>29781.13</v>
      </c>
      <c r="F59" s="20">
        <v>0.59189999999999998</v>
      </c>
      <c r="G59" s="21"/>
    </row>
    <row r="60" spans="1:7" x14ac:dyDescent="0.25">
      <c r="A60" s="13"/>
      <c r="B60" s="31"/>
      <c r="C60" s="31"/>
      <c r="D60" s="14"/>
      <c r="E60" s="15"/>
      <c r="F60" s="16"/>
      <c r="G60" s="16"/>
    </row>
    <row r="61" spans="1:7" x14ac:dyDescent="0.25">
      <c r="A61" s="13"/>
      <c r="B61" s="31"/>
      <c r="C61" s="31"/>
      <c r="D61" s="14"/>
      <c r="E61" s="15"/>
      <c r="F61" s="16"/>
      <c r="G61" s="16"/>
    </row>
    <row r="62" spans="1:7" x14ac:dyDescent="0.25">
      <c r="A62" s="17" t="s">
        <v>699</v>
      </c>
      <c r="B62" s="31"/>
      <c r="C62" s="31"/>
      <c r="D62" s="14"/>
      <c r="E62" s="15"/>
      <c r="F62" s="16"/>
      <c r="G62" s="16"/>
    </row>
    <row r="63" spans="1:7" x14ac:dyDescent="0.25">
      <c r="A63" s="13" t="s">
        <v>700</v>
      </c>
      <c r="B63" s="31" t="s">
        <v>701</v>
      </c>
      <c r="C63" s="31"/>
      <c r="D63" s="14">
        <v>1153.2180000000001</v>
      </c>
      <c r="E63" s="15">
        <v>134.84</v>
      </c>
      <c r="F63" s="16">
        <v>2.7000000000000001E-3</v>
      </c>
      <c r="G63" s="16"/>
    </row>
    <row r="64" spans="1:7" x14ac:dyDescent="0.25">
      <c r="A64" s="13"/>
      <c r="B64" s="31"/>
      <c r="C64" s="31"/>
      <c r="D64" s="14"/>
      <c r="E64" s="15"/>
      <c r="F64" s="16"/>
      <c r="G64" s="16"/>
    </row>
    <row r="65" spans="1:7" x14ac:dyDescent="0.25">
      <c r="A65" s="24" t="s">
        <v>192</v>
      </c>
      <c r="B65" s="33"/>
      <c r="C65" s="33"/>
      <c r="D65" s="25"/>
      <c r="E65" s="19">
        <v>134.84</v>
      </c>
      <c r="F65" s="20">
        <v>2.7000000000000001E-3</v>
      </c>
      <c r="G65" s="21"/>
    </row>
    <row r="66" spans="1:7" x14ac:dyDescent="0.25">
      <c r="A66" s="13"/>
      <c r="B66" s="31"/>
      <c r="C66" s="31"/>
      <c r="D66" s="14"/>
      <c r="E66" s="15"/>
      <c r="F66" s="16"/>
      <c r="G66" s="16"/>
    </row>
    <row r="67" spans="1:7" x14ac:dyDescent="0.25">
      <c r="A67" s="17" t="s">
        <v>193</v>
      </c>
      <c r="B67" s="31"/>
      <c r="C67" s="31"/>
      <c r="D67" s="14"/>
      <c r="E67" s="15"/>
      <c r="F67" s="16"/>
      <c r="G67" s="16"/>
    </row>
    <row r="68" spans="1:7" x14ac:dyDescent="0.25">
      <c r="A68" s="13" t="s">
        <v>194</v>
      </c>
      <c r="B68" s="31"/>
      <c r="C68" s="31"/>
      <c r="D68" s="14"/>
      <c r="E68" s="15">
        <v>622.69000000000005</v>
      </c>
      <c r="F68" s="16">
        <v>1.24E-2</v>
      </c>
      <c r="G68" s="16">
        <v>6.0694999999999999E-2</v>
      </c>
    </row>
    <row r="69" spans="1:7" x14ac:dyDescent="0.25">
      <c r="A69" s="17" t="s">
        <v>189</v>
      </c>
      <c r="B69" s="32"/>
      <c r="C69" s="32"/>
      <c r="D69" s="18"/>
      <c r="E69" s="19">
        <v>622.69000000000005</v>
      </c>
      <c r="F69" s="20">
        <v>1.24E-2</v>
      </c>
      <c r="G69" s="21"/>
    </row>
    <row r="70" spans="1:7" x14ac:dyDescent="0.25">
      <c r="A70" s="13"/>
      <c r="B70" s="31"/>
      <c r="C70" s="31"/>
      <c r="D70" s="14"/>
      <c r="E70" s="15"/>
      <c r="F70" s="16"/>
      <c r="G70" s="16"/>
    </row>
    <row r="71" spans="1:7" x14ac:dyDescent="0.25">
      <c r="A71" s="24" t="s">
        <v>192</v>
      </c>
      <c r="B71" s="33"/>
      <c r="C71" s="33"/>
      <c r="D71" s="25"/>
      <c r="E71" s="19">
        <v>622.69000000000005</v>
      </c>
      <c r="F71" s="20">
        <v>1.24E-2</v>
      </c>
      <c r="G71" s="21"/>
    </row>
    <row r="72" spans="1:7" x14ac:dyDescent="0.25">
      <c r="A72" s="13" t="s">
        <v>195</v>
      </c>
      <c r="B72" s="31"/>
      <c r="C72" s="31"/>
      <c r="D72" s="14"/>
      <c r="E72" s="15">
        <v>668.01437269999997</v>
      </c>
      <c r="F72" s="16">
        <v>1.3272000000000001E-2</v>
      </c>
      <c r="G72" s="16"/>
    </row>
    <row r="73" spans="1:7" x14ac:dyDescent="0.25">
      <c r="A73" s="13" t="s">
        <v>196</v>
      </c>
      <c r="B73" s="31"/>
      <c r="C73" s="31"/>
      <c r="D73" s="14"/>
      <c r="E73" s="35">
        <v>-333.61437269999999</v>
      </c>
      <c r="F73" s="36">
        <v>-6.9719999999999999E-3</v>
      </c>
      <c r="G73" s="16">
        <v>6.0694999999999999E-2</v>
      </c>
    </row>
    <row r="74" spans="1:7" x14ac:dyDescent="0.25">
      <c r="A74" s="26" t="s">
        <v>198</v>
      </c>
      <c r="B74" s="34"/>
      <c r="C74" s="34"/>
      <c r="D74" s="27"/>
      <c r="E74" s="28">
        <v>50329.5</v>
      </c>
      <c r="F74" s="29">
        <v>1</v>
      </c>
      <c r="G74" s="29"/>
    </row>
    <row r="76" spans="1:7" x14ac:dyDescent="0.25">
      <c r="A76" s="1" t="s">
        <v>702</v>
      </c>
    </row>
    <row r="77" spans="1:7" x14ac:dyDescent="0.25">
      <c r="A77" s="1" t="s">
        <v>199</v>
      </c>
    </row>
    <row r="78" spans="1:7" x14ac:dyDescent="0.25">
      <c r="A78" s="1"/>
    </row>
    <row r="79" spans="1:7" x14ac:dyDescent="0.25">
      <c r="A79" s="72" t="s">
        <v>202</v>
      </c>
      <c r="B79" s="72"/>
    </row>
    <row r="80" spans="1:7" ht="29.1" customHeight="1" x14ac:dyDescent="0.25">
      <c r="A80" s="72" t="s">
        <v>203</v>
      </c>
      <c r="B80" s="72" t="s">
        <v>2869</v>
      </c>
    </row>
    <row r="81" spans="1:3" x14ac:dyDescent="0.25">
      <c r="A81" s="72" t="s">
        <v>205</v>
      </c>
      <c r="B81" s="88" t="s">
        <v>2870</v>
      </c>
    </row>
    <row r="82" spans="1:3" x14ac:dyDescent="0.25">
      <c r="A82" s="72"/>
      <c r="B82" s="72"/>
    </row>
    <row r="83" spans="1:3" x14ac:dyDescent="0.25">
      <c r="A83" s="72" t="s">
        <v>207</v>
      </c>
      <c r="B83" s="62">
        <v>7.2755718580449251</v>
      </c>
    </row>
    <row r="84" spans="1:3" x14ac:dyDescent="0.25">
      <c r="A84" s="72"/>
      <c r="B84" s="72"/>
    </row>
    <row r="85" spans="1:3" x14ac:dyDescent="0.25">
      <c r="A85" s="72" t="s">
        <v>208</v>
      </c>
      <c r="B85" s="73">
        <v>0.89380000000000004</v>
      </c>
    </row>
    <row r="86" spans="1:3" x14ac:dyDescent="0.25">
      <c r="A86" s="72" t="s">
        <v>209</v>
      </c>
      <c r="B86" s="73">
        <v>0.9215900684016991</v>
      </c>
    </row>
    <row r="87" spans="1:3" x14ac:dyDescent="0.25">
      <c r="A87" s="72"/>
      <c r="B87" s="72"/>
    </row>
    <row r="88" spans="1:3" x14ac:dyDescent="0.25">
      <c r="A88" s="72" t="s">
        <v>2871</v>
      </c>
      <c r="B88" s="64">
        <v>46112</v>
      </c>
    </row>
    <row r="89" spans="1:3" x14ac:dyDescent="0.25">
      <c r="A89" s="1"/>
    </row>
    <row r="91" spans="1:3" x14ac:dyDescent="0.25">
      <c r="A91" s="1" t="s">
        <v>211</v>
      </c>
    </row>
    <row r="92" spans="1:3" x14ac:dyDescent="0.25">
      <c r="A92" s="48" t="s">
        <v>212</v>
      </c>
      <c r="B92" s="3" t="s">
        <v>155</v>
      </c>
    </row>
    <row r="93" spans="1:3" x14ac:dyDescent="0.25">
      <c r="A93" t="s">
        <v>213</v>
      </c>
    </row>
    <row r="94" spans="1:3" x14ac:dyDescent="0.25">
      <c r="A94" t="s">
        <v>772</v>
      </c>
      <c r="B94" t="s">
        <v>215</v>
      </c>
      <c r="C94" t="s">
        <v>215</v>
      </c>
    </row>
    <row r="95" spans="1:3" x14ac:dyDescent="0.25">
      <c r="B95" s="49">
        <v>45930</v>
      </c>
      <c r="C95" s="49">
        <v>46112</v>
      </c>
    </row>
    <row r="96" spans="1:3" x14ac:dyDescent="0.25">
      <c r="A96" t="s">
        <v>216</v>
      </c>
      <c r="B96">
        <v>1043.0971999999999</v>
      </c>
      <c r="C96">
        <v>1070.9131</v>
      </c>
    </row>
    <row r="97" spans="1:4" x14ac:dyDescent="0.25">
      <c r="A97" t="s">
        <v>217</v>
      </c>
      <c r="B97">
        <v>1043.0829000000001</v>
      </c>
      <c r="C97">
        <v>1070.884</v>
      </c>
    </row>
    <row r="98" spans="1:4" x14ac:dyDescent="0.25">
      <c r="A98" t="s">
        <v>218</v>
      </c>
      <c r="B98">
        <v>1038.3703</v>
      </c>
      <c r="C98">
        <v>1062.2073</v>
      </c>
    </row>
    <row r="99" spans="1:4" x14ac:dyDescent="0.25">
      <c r="A99" t="s">
        <v>219</v>
      </c>
      <c r="B99">
        <v>1038.3697999999999</v>
      </c>
      <c r="C99">
        <v>1062.2066</v>
      </c>
    </row>
    <row r="101" spans="1:4" x14ac:dyDescent="0.25">
      <c r="A101" t="s">
        <v>220</v>
      </c>
      <c r="B101" s="3" t="s">
        <v>155</v>
      </c>
    </row>
    <row r="102" spans="1:4" x14ac:dyDescent="0.25">
      <c r="A102" t="s">
        <v>221</v>
      </c>
      <c r="B102" s="3" t="s">
        <v>155</v>
      </c>
    </row>
    <row r="103" spans="1:4" x14ac:dyDescent="0.25">
      <c r="A103" s="48" t="s">
        <v>222</v>
      </c>
      <c r="B103" s="3" t="s">
        <v>155</v>
      </c>
    </row>
    <row r="104" spans="1:4" x14ac:dyDescent="0.25">
      <c r="A104" s="48" t="s">
        <v>223</v>
      </c>
      <c r="B104" s="3" t="s">
        <v>155</v>
      </c>
    </row>
    <row r="105" spans="1:4" x14ac:dyDescent="0.25">
      <c r="A105" t="s">
        <v>224</v>
      </c>
      <c r="B105" s="50">
        <f>B86</f>
        <v>0.9215900684016991</v>
      </c>
    </row>
    <row r="106" spans="1:4" ht="29.1" customHeight="1" x14ac:dyDescent="0.25">
      <c r="A106" s="48" t="s">
        <v>225</v>
      </c>
      <c r="B106" s="3" t="s">
        <v>155</v>
      </c>
    </row>
    <row r="107" spans="1:4" ht="29.1" customHeight="1" x14ac:dyDescent="0.25">
      <c r="A107" s="48" t="s">
        <v>226</v>
      </c>
      <c r="B107" s="3" t="s">
        <v>155</v>
      </c>
    </row>
    <row r="108" spans="1:4" ht="29.1" customHeight="1" x14ac:dyDescent="0.25">
      <c r="A108" s="48" t="s">
        <v>227</v>
      </c>
      <c r="B108" s="52">
        <v>25422.62</v>
      </c>
    </row>
    <row r="109" spans="1:4" x14ac:dyDescent="0.25">
      <c r="A109" s="48" t="s">
        <v>228</v>
      </c>
      <c r="B109" s="3" t="s">
        <v>155</v>
      </c>
    </row>
    <row r="110" spans="1:4" x14ac:dyDescent="0.25">
      <c r="A110" s="48" t="s">
        <v>229</v>
      </c>
      <c r="B110" s="3" t="s">
        <v>155</v>
      </c>
    </row>
    <row r="112" spans="1:4" ht="69.95" customHeight="1" x14ac:dyDescent="0.25">
      <c r="A112" s="120" t="s">
        <v>230</v>
      </c>
      <c r="B112" s="120" t="s">
        <v>231</v>
      </c>
      <c r="C112" s="120" t="s">
        <v>3</v>
      </c>
      <c r="D112" s="120" t="s">
        <v>4</v>
      </c>
    </row>
    <row r="113" spans="1:4" ht="69.95" customHeight="1" x14ac:dyDescent="0.25">
      <c r="A113" s="120" t="s">
        <v>2869</v>
      </c>
      <c r="B113" s="120"/>
      <c r="C113" s="120" t="s">
        <v>108</v>
      </c>
      <c r="D113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152"/>
  <sheetViews>
    <sheetView showGridLines="0" workbookViewId="0">
      <pane ySplit="6" topLeftCell="A123" activePane="bottomLeft" state="frozen"/>
      <selection activeCell="B70" sqref="B70"/>
      <selection pane="bottomLeft" activeCell="A145" sqref="A145"/>
    </sheetView>
  </sheetViews>
  <sheetFormatPr defaultRowHeight="15" x14ac:dyDescent="0.25"/>
  <cols>
    <col min="1" max="1" width="65" customWidth="1"/>
    <col min="2" max="2" width="22" bestFit="1" customWidth="1"/>
    <col min="3" max="3" width="37.42578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2872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2873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860</v>
      </c>
      <c r="B10" s="31" t="s">
        <v>861</v>
      </c>
      <c r="C10" s="31" t="s">
        <v>260</v>
      </c>
      <c r="D10" s="14">
        <v>595607</v>
      </c>
      <c r="E10" s="15">
        <v>5019.18</v>
      </c>
      <c r="F10" s="16">
        <v>3.6299999999999999E-2</v>
      </c>
      <c r="G10" s="16"/>
    </row>
    <row r="11" spans="1:8" x14ac:dyDescent="0.25">
      <c r="A11" s="13" t="s">
        <v>405</v>
      </c>
      <c r="B11" s="31" t="s">
        <v>406</v>
      </c>
      <c r="C11" s="31" t="s">
        <v>260</v>
      </c>
      <c r="D11" s="14">
        <v>574071</v>
      </c>
      <c r="E11" s="15">
        <v>4854.92</v>
      </c>
      <c r="F11" s="16">
        <v>3.5099999999999999E-2</v>
      </c>
      <c r="G11" s="16"/>
    </row>
    <row r="12" spans="1:8" x14ac:dyDescent="0.25">
      <c r="A12" s="13" t="s">
        <v>269</v>
      </c>
      <c r="B12" s="31" t="s">
        <v>270</v>
      </c>
      <c r="C12" s="31" t="s">
        <v>260</v>
      </c>
      <c r="D12" s="14">
        <v>430000</v>
      </c>
      <c r="E12" s="15">
        <v>4211.42</v>
      </c>
      <c r="F12" s="16">
        <v>3.0499999999999999E-2</v>
      </c>
      <c r="G12" s="16"/>
    </row>
    <row r="13" spans="1:8" x14ac:dyDescent="0.25">
      <c r="A13" s="13" t="s">
        <v>941</v>
      </c>
      <c r="B13" s="31" t="s">
        <v>942</v>
      </c>
      <c r="C13" s="31" t="s">
        <v>292</v>
      </c>
      <c r="D13" s="14">
        <v>195484</v>
      </c>
      <c r="E13" s="15">
        <v>4167.13</v>
      </c>
      <c r="F13" s="16">
        <v>3.0200000000000001E-2</v>
      </c>
      <c r="G13" s="16"/>
    </row>
    <row r="14" spans="1:8" x14ac:dyDescent="0.25">
      <c r="A14" s="13" t="s">
        <v>409</v>
      </c>
      <c r="B14" s="31" t="s">
        <v>410</v>
      </c>
      <c r="C14" s="31" t="s">
        <v>260</v>
      </c>
      <c r="D14" s="14">
        <v>3323615</v>
      </c>
      <c r="E14" s="15">
        <v>4103</v>
      </c>
      <c r="F14" s="16">
        <v>2.9700000000000001E-2</v>
      </c>
      <c r="G14" s="16"/>
    </row>
    <row r="15" spans="1:8" x14ac:dyDescent="0.25">
      <c r="A15" s="13" t="s">
        <v>513</v>
      </c>
      <c r="B15" s="31" t="s">
        <v>514</v>
      </c>
      <c r="C15" s="31" t="s">
        <v>366</v>
      </c>
      <c r="D15" s="14">
        <v>110000</v>
      </c>
      <c r="E15" s="15">
        <v>4004.44</v>
      </c>
      <c r="F15" s="16">
        <v>2.9000000000000001E-2</v>
      </c>
      <c r="G15" s="16"/>
    </row>
    <row r="16" spans="1:8" x14ac:dyDescent="0.25">
      <c r="A16" s="13" t="s">
        <v>279</v>
      </c>
      <c r="B16" s="31" t="s">
        <v>280</v>
      </c>
      <c r="C16" s="31" t="s">
        <v>281</v>
      </c>
      <c r="D16" s="14">
        <v>117049</v>
      </c>
      <c r="E16" s="15">
        <v>3698.87</v>
      </c>
      <c r="F16" s="16">
        <v>2.6800000000000001E-2</v>
      </c>
      <c r="G16" s="16"/>
    </row>
    <row r="17" spans="1:7" x14ac:dyDescent="0.25">
      <c r="A17" s="13" t="s">
        <v>282</v>
      </c>
      <c r="B17" s="31" t="s">
        <v>283</v>
      </c>
      <c r="C17" s="31" t="s">
        <v>284</v>
      </c>
      <c r="D17" s="14">
        <v>863327</v>
      </c>
      <c r="E17" s="15">
        <v>3458.92</v>
      </c>
      <c r="F17" s="16">
        <v>2.5000000000000001E-2</v>
      </c>
      <c r="G17" s="16"/>
    </row>
    <row r="18" spans="1:7" x14ac:dyDescent="0.25">
      <c r="A18" s="13" t="s">
        <v>271</v>
      </c>
      <c r="B18" s="31" t="s">
        <v>272</v>
      </c>
      <c r="C18" s="31" t="s">
        <v>273</v>
      </c>
      <c r="D18" s="14">
        <v>137741</v>
      </c>
      <c r="E18" s="15">
        <v>3291.18</v>
      </c>
      <c r="F18" s="16">
        <v>2.3800000000000002E-2</v>
      </c>
      <c r="G18" s="16"/>
    </row>
    <row r="19" spans="1:7" x14ac:dyDescent="0.25">
      <c r="A19" s="13" t="s">
        <v>985</v>
      </c>
      <c r="B19" s="31" t="s">
        <v>986</v>
      </c>
      <c r="C19" s="31" t="s">
        <v>260</v>
      </c>
      <c r="D19" s="14">
        <v>1971675</v>
      </c>
      <c r="E19" s="15">
        <v>3237.49</v>
      </c>
      <c r="F19" s="16">
        <v>2.3400000000000001E-2</v>
      </c>
      <c r="G19" s="16"/>
    </row>
    <row r="20" spans="1:7" x14ac:dyDescent="0.25">
      <c r="A20" s="13" t="s">
        <v>422</v>
      </c>
      <c r="B20" s="31" t="s">
        <v>423</v>
      </c>
      <c r="C20" s="31" t="s">
        <v>424</v>
      </c>
      <c r="D20" s="14">
        <v>344866</v>
      </c>
      <c r="E20" s="15">
        <v>3050.17</v>
      </c>
      <c r="F20" s="16">
        <v>2.2100000000000002E-2</v>
      </c>
      <c r="G20" s="16"/>
    </row>
    <row r="21" spans="1:7" x14ac:dyDescent="0.25">
      <c r="A21" s="13" t="s">
        <v>1198</v>
      </c>
      <c r="B21" s="31" t="s">
        <v>1199</v>
      </c>
      <c r="C21" s="31" t="s">
        <v>292</v>
      </c>
      <c r="D21" s="14">
        <v>300000</v>
      </c>
      <c r="E21" s="15">
        <v>2978.1</v>
      </c>
      <c r="F21" s="16">
        <v>2.1600000000000001E-2</v>
      </c>
      <c r="G21" s="16"/>
    </row>
    <row r="22" spans="1:7" x14ac:dyDescent="0.25">
      <c r="A22" s="13" t="s">
        <v>881</v>
      </c>
      <c r="B22" s="31" t="s">
        <v>882</v>
      </c>
      <c r="C22" s="31" t="s">
        <v>421</v>
      </c>
      <c r="D22" s="14">
        <v>1041326</v>
      </c>
      <c r="E22" s="15">
        <v>2964.13</v>
      </c>
      <c r="F22" s="16">
        <v>2.1499999999999998E-2</v>
      </c>
      <c r="G22" s="16"/>
    </row>
    <row r="23" spans="1:7" x14ac:dyDescent="0.25">
      <c r="A23" s="13" t="s">
        <v>505</v>
      </c>
      <c r="B23" s="31" t="s">
        <v>506</v>
      </c>
      <c r="C23" s="31" t="s">
        <v>287</v>
      </c>
      <c r="D23" s="14">
        <v>44000</v>
      </c>
      <c r="E23" s="15">
        <v>2897.84</v>
      </c>
      <c r="F23" s="16">
        <v>2.1000000000000001E-2</v>
      </c>
      <c r="G23" s="16"/>
    </row>
    <row r="24" spans="1:7" x14ac:dyDescent="0.25">
      <c r="A24" s="13" t="s">
        <v>431</v>
      </c>
      <c r="B24" s="31" t="s">
        <v>432</v>
      </c>
      <c r="C24" s="31" t="s">
        <v>378</v>
      </c>
      <c r="D24" s="14">
        <v>142287</v>
      </c>
      <c r="E24" s="15">
        <v>2756.1</v>
      </c>
      <c r="F24" s="16">
        <v>0.02</v>
      </c>
      <c r="G24" s="16"/>
    </row>
    <row r="25" spans="1:7" x14ac:dyDescent="0.25">
      <c r="A25" s="13" t="s">
        <v>360</v>
      </c>
      <c r="B25" s="31" t="s">
        <v>361</v>
      </c>
      <c r="C25" s="31" t="s">
        <v>260</v>
      </c>
      <c r="D25" s="14">
        <v>1013859</v>
      </c>
      <c r="E25" s="15">
        <v>2629.95</v>
      </c>
      <c r="F25" s="16">
        <v>1.9E-2</v>
      </c>
      <c r="G25" s="16"/>
    </row>
    <row r="26" spans="1:7" x14ac:dyDescent="0.25">
      <c r="A26" s="13" t="s">
        <v>527</v>
      </c>
      <c r="B26" s="31" t="s">
        <v>528</v>
      </c>
      <c r="C26" s="31" t="s">
        <v>395</v>
      </c>
      <c r="D26" s="14">
        <v>129578</v>
      </c>
      <c r="E26" s="15">
        <v>2474.6799999999998</v>
      </c>
      <c r="F26" s="16">
        <v>1.7899999999999999E-2</v>
      </c>
      <c r="G26" s="16"/>
    </row>
    <row r="27" spans="1:7" x14ac:dyDescent="0.25">
      <c r="A27" s="13" t="s">
        <v>338</v>
      </c>
      <c r="B27" s="31" t="s">
        <v>339</v>
      </c>
      <c r="C27" s="31" t="s">
        <v>292</v>
      </c>
      <c r="D27" s="14">
        <v>105860</v>
      </c>
      <c r="E27" s="15">
        <v>2449.4899999999998</v>
      </c>
      <c r="F27" s="16">
        <v>1.77E-2</v>
      </c>
      <c r="G27" s="16"/>
    </row>
    <row r="28" spans="1:7" x14ac:dyDescent="0.25">
      <c r="A28" s="13" t="s">
        <v>261</v>
      </c>
      <c r="B28" s="31" t="s">
        <v>262</v>
      </c>
      <c r="C28" s="31" t="s">
        <v>263</v>
      </c>
      <c r="D28" s="14">
        <v>136000</v>
      </c>
      <c r="E28" s="15">
        <v>2424.06</v>
      </c>
      <c r="F28" s="16">
        <v>1.7500000000000002E-2</v>
      </c>
      <c r="G28" s="16"/>
    </row>
    <row r="29" spans="1:7" x14ac:dyDescent="0.25">
      <c r="A29" s="13" t="s">
        <v>324</v>
      </c>
      <c r="B29" s="31" t="s">
        <v>325</v>
      </c>
      <c r="C29" s="31" t="s">
        <v>326</v>
      </c>
      <c r="D29" s="14">
        <v>128507</v>
      </c>
      <c r="E29" s="15">
        <v>2283.9499999999998</v>
      </c>
      <c r="F29" s="16">
        <v>1.6500000000000001E-2</v>
      </c>
      <c r="G29" s="16"/>
    </row>
    <row r="30" spans="1:7" x14ac:dyDescent="0.25">
      <c r="A30" s="13" t="s">
        <v>933</v>
      </c>
      <c r="B30" s="31" t="s">
        <v>934</v>
      </c>
      <c r="C30" s="31" t="s">
        <v>304</v>
      </c>
      <c r="D30" s="14">
        <v>970000</v>
      </c>
      <c r="E30" s="15">
        <v>2279.5</v>
      </c>
      <c r="F30" s="16">
        <v>1.6500000000000001E-2</v>
      </c>
      <c r="G30" s="16"/>
    </row>
    <row r="31" spans="1:7" x14ac:dyDescent="0.25">
      <c r="A31" s="13" t="s">
        <v>402</v>
      </c>
      <c r="B31" s="31" t="s">
        <v>403</v>
      </c>
      <c r="C31" s="31" t="s">
        <v>404</v>
      </c>
      <c r="D31" s="14">
        <v>1465200</v>
      </c>
      <c r="E31" s="15">
        <v>2258.31</v>
      </c>
      <c r="F31" s="16">
        <v>1.6299999999999999E-2</v>
      </c>
      <c r="G31" s="16"/>
    </row>
    <row r="32" spans="1:7" x14ac:dyDescent="0.25">
      <c r="A32" s="13" t="s">
        <v>274</v>
      </c>
      <c r="B32" s="31" t="s">
        <v>275</v>
      </c>
      <c r="C32" s="31" t="s">
        <v>273</v>
      </c>
      <c r="D32" s="14">
        <v>81058</v>
      </c>
      <c r="E32" s="15">
        <v>2175.19</v>
      </c>
      <c r="F32" s="16">
        <v>1.5699999999999999E-2</v>
      </c>
      <c r="G32" s="16"/>
    </row>
    <row r="33" spans="1:7" x14ac:dyDescent="0.25">
      <c r="A33" s="13" t="s">
        <v>264</v>
      </c>
      <c r="B33" s="31" t="s">
        <v>265</v>
      </c>
      <c r="C33" s="31" t="s">
        <v>260</v>
      </c>
      <c r="D33" s="14">
        <v>179000</v>
      </c>
      <c r="E33" s="15">
        <v>2158.56</v>
      </c>
      <c r="F33" s="16">
        <v>1.5599999999999999E-2</v>
      </c>
      <c r="G33" s="16"/>
    </row>
    <row r="34" spans="1:7" x14ac:dyDescent="0.25">
      <c r="A34" s="13" t="s">
        <v>300</v>
      </c>
      <c r="B34" s="31" t="s">
        <v>301</v>
      </c>
      <c r="C34" s="31" t="s">
        <v>281</v>
      </c>
      <c r="D34" s="14">
        <v>247025</v>
      </c>
      <c r="E34" s="15">
        <v>2154.31</v>
      </c>
      <c r="F34" s="16">
        <v>1.5599999999999999E-2</v>
      </c>
      <c r="G34" s="16"/>
    </row>
    <row r="35" spans="1:7" x14ac:dyDescent="0.25">
      <c r="A35" s="13" t="s">
        <v>858</v>
      </c>
      <c r="B35" s="31" t="s">
        <v>859</v>
      </c>
      <c r="C35" s="31" t="s">
        <v>346</v>
      </c>
      <c r="D35" s="14">
        <v>270000</v>
      </c>
      <c r="E35" s="15">
        <v>2146.5</v>
      </c>
      <c r="F35" s="16">
        <v>1.55E-2</v>
      </c>
      <c r="G35" s="16"/>
    </row>
    <row r="36" spans="1:7" x14ac:dyDescent="0.25">
      <c r="A36" s="13" t="s">
        <v>517</v>
      </c>
      <c r="B36" s="31" t="s">
        <v>518</v>
      </c>
      <c r="C36" s="31" t="s">
        <v>424</v>
      </c>
      <c r="D36" s="14">
        <v>507672</v>
      </c>
      <c r="E36" s="15">
        <v>1960.12</v>
      </c>
      <c r="F36" s="16">
        <v>1.4200000000000001E-2</v>
      </c>
      <c r="G36" s="16"/>
    </row>
    <row r="37" spans="1:7" x14ac:dyDescent="0.25">
      <c r="A37" s="13" t="s">
        <v>1229</v>
      </c>
      <c r="B37" s="31" t="s">
        <v>1230</v>
      </c>
      <c r="C37" s="31" t="s">
        <v>326</v>
      </c>
      <c r="D37" s="14">
        <v>365737</v>
      </c>
      <c r="E37" s="15">
        <v>1863.61</v>
      </c>
      <c r="F37" s="16">
        <v>1.35E-2</v>
      </c>
      <c r="G37" s="16"/>
    </row>
    <row r="38" spans="1:7" x14ac:dyDescent="0.25">
      <c r="A38" s="13" t="s">
        <v>285</v>
      </c>
      <c r="B38" s="31" t="s">
        <v>286</v>
      </c>
      <c r="C38" s="31" t="s">
        <v>287</v>
      </c>
      <c r="D38" s="14">
        <v>62000</v>
      </c>
      <c r="E38" s="15">
        <v>1831.91</v>
      </c>
      <c r="F38" s="16">
        <v>1.3299999999999999E-2</v>
      </c>
      <c r="G38" s="16"/>
    </row>
    <row r="39" spans="1:7" x14ac:dyDescent="0.25">
      <c r="A39" s="13" t="s">
        <v>1658</v>
      </c>
      <c r="B39" s="31" t="s">
        <v>1659</v>
      </c>
      <c r="C39" s="31" t="s">
        <v>346</v>
      </c>
      <c r="D39" s="14">
        <v>270000</v>
      </c>
      <c r="E39" s="15">
        <v>1809</v>
      </c>
      <c r="F39" s="16">
        <v>1.3100000000000001E-2</v>
      </c>
      <c r="G39" s="16"/>
    </row>
    <row r="40" spans="1:7" x14ac:dyDescent="0.25">
      <c r="A40" s="13" t="s">
        <v>953</v>
      </c>
      <c r="B40" s="31" t="s">
        <v>954</v>
      </c>
      <c r="C40" s="31" t="s">
        <v>316</v>
      </c>
      <c r="D40" s="14">
        <v>35128</v>
      </c>
      <c r="E40" s="15">
        <v>1784.5</v>
      </c>
      <c r="F40" s="16">
        <v>1.29E-2</v>
      </c>
      <c r="G40" s="16"/>
    </row>
    <row r="41" spans="1:7" x14ac:dyDescent="0.25">
      <c r="A41" s="13" t="s">
        <v>509</v>
      </c>
      <c r="B41" s="31" t="s">
        <v>510</v>
      </c>
      <c r="C41" s="31" t="s">
        <v>352</v>
      </c>
      <c r="D41" s="14">
        <v>81868</v>
      </c>
      <c r="E41" s="15">
        <v>1772.61</v>
      </c>
      <c r="F41" s="16">
        <v>1.2800000000000001E-2</v>
      </c>
      <c r="G41" s="16"/>
    </row>
    <row r="42" spans="1:7" x14ac:dyDescent="0.25">
      <c r="A42" s="13" t="s">
        <v>312</v>
      </c>
      <c r="B42" s="31" t="s">
        <v>313</v>
      </c>
      <c r="C42" s="31" t="s">
        <v>260</v>
      </c>
      <c r="D42" s="14">
        <v>141176</v>
      </c>
      <c r="E42" s="15">
        <v>1639.48</v>
      </c>
      <c r="F42" s="16">
        <v>1.1900000000000001E-2</v>
      </c>
      <c r="G42" s="16"/>
    </row>
    <row r="43" spans="1:7" x14ac:dyDescent="0.25">
      <c r="A43" s="13" t="s">
        <v>488</v>
      </c>
      <c r="B43" s="31" t="s">
        <v>489</v>
      </c>
      <c r="C43" s="31" t="s">
        <v>389</v>
      </c>
      <c r="D43" s="14">
        <v>222233</v>
      </c>
      <c r="E43" s="15">
        <v>1635.52</v>
      </c>
      <c r="F43" s="16">
        <v>1.18E-2</v>
      </c>
      <c r="G43" s="16"/>
    </row>
    <row r="44" spans="1:7" x14ac:dyDescent="0.25">
      <c r="A44" s="13" t="s">
        <v>350</v>
      </c>
      <c r="B44" s="31" t="s">
        <v>351</v>
      </c>
      <c r="C44" s="31" t="s">
        <v>352</v>
      </c>
      <c r="D44" s="14">
        <v>40000</v>
      </c>
      <c r="E44" s="15">
        <v>1580.56</v>
      </c>
      <c r="F44" s="16">
        <v>1.14E-2</v>
      </c>
      <c r="G44" s="16"/>
    </row>
    <row r="45" spans="1:7" x14ac:dyDescent="0.25">
      <c r="A45" s="13" t="s">
        <v>290</v>
      </c>
      <c r="B45" s="31" t="s">
        <v>291</v>
      </c>
      <c r="C45" s="31" t="s">
        <v>292</v>
      </c>
      <c r="D45" s="14">
        <v>89422</v>
      </c>
      <c r="E45" s="15">
        <v>1571.32</v>
      </c>
      <c r="F45" s="16">
        <v>1.14E-2</v>
      </c>
      <c r="G45" s="16"/>
    </row>
    <row r="46" spans="1:7" x14ac:dyDescent="0.25">
      <c r="A46" s="13" t="s">
        <v>1153</v>
      </c>
      <c r="B46" s="31" t="s">
        <v>1154</v>
      </c>
      <c r="C46" s="31" t="s">
        <v>281</v>
      </c>
      <c r="D46" s="14">
        <v>114931</v>
      </c>
      <c r="E46" s="15">
        <v>1569.15</v>
      </c>
      <c r="F46" s="16">
        <v>1.14E-2</v>
      </c>
      <c r="G46" s="16"/>
    </row>
    <row r="47" spans="1:7" x14ac:dyDescent="0.25">
      <c r="A47" s="13" t="s">
        <v>255</v>
      </c>
      <c r="B47" s="31" t="s">
        <v>256</v>
      </c>
      <c r="C47" s="31" t="s">
        <v>257</v>
      </c>
      <c r="D47" s="14">
        <v>116491</v>
      </c>
      <c r="E47" s="15">
        <v>1565.52</v>
      </c>
      <c r="F47" s="16">
        <v>1.1299999999999999E-2</v>
      </c>
      <c r="G47" s="16"/>
    </row>
    <row r="48" spans="1:7" x14ac:dyDescent="0.25">
      <c r="A48" s="13" t="s">
        <v>1207</v>
      </c>
      <c r="B48" s="31" t="s">
        <v>1208</v>
      </c>
      <c r="C48" s="31" t="s">
        <v>292</v>
      </c>
      <c r="D48" s="14">
        <v>28896</v>
      </c>
      <c r="E48" s="15">
        <v>1531.2</v>
      </c>
      <c r="F48" s="16">
        <v>1.11E-2</v>
      </c>
      <c r="G48" s="16"/>
    </row>
    <row r="49" spans="1:7" x14ac:dyDescent="0.25">
      <c r="A49" s="13" t="s">
        <v>503</v>
      </c>
      <c r="B49" s="31" t="s">
        <v>504</v>
      </c>
      <c r="C49" s="31" t="s">
        <v>287</v>
      </c>
      <c r="D49" s="14">
        <v>30000</v>
      </c>
      <c r="E49" s="15">
        <v>1518.9</v>
      </c>
      <c r="F49" s="16">
        <v>1.0999999999999999E-2</v>
      </c>
      <c r="G49" s="16"/>
    </row>
    <row r="50" spans="1:7" x14ac:dyDescent="0.25">
      <c r="A50" s="13" t="s">
        <v>1269</v>
      </c>
      <c r="B50" s="31" t="s">
        <v>1270</v>
      </c>
      <c r="C50" s="31" t="s">
        <v>257</v>
      </c>
      <c r="D50" s="14">
        <v>1114022</v>
      </c>
      <c r="E50" s="15">
        <v>1508.39</v>
      </c>
      <c r="F50" s="16">
        <v>1.09E-2</v>
      </c>
      <c r="G50" s="16"/>
    </row>
    <row r="51" spans="1:7" x14ac:dyDescent="0.25">
      <c r="A51" s="13" t="s">
        <v>873</v>
      </c>
      <c r="B51" s="31" t="s">
        <v>874</v>
      </c>
      <c r="C51" s="31" t="s">
        <v>437</v>
      </c>
      <c r="D51" s="14">
        <v>23917</v>
      </c>
      <c r="E51" s="15">
        <v>1473.89</v>
      </c>
      <c r="F51" s="16">
        <v>1.0699999999999999E-2</v>
      </c>
      <c r="G51" s="16"/>
    </row>
    <row r="52" spans="1:7" x14ac:dyDescent="0.25">
      <c r="A52" s="13" t="s">
        <v>939</v>
      </c>
      <c r="B52" s="31" t="s">
        <v>940</v>
      </c>
      <c r="C52" s="31" t="s">
        <v>395</v>
      </c>
      <c r="D52" s="14">
        <v>257086</v>
      </c>
      <c r="E52" s="15">
        <v>1460.12</v>
      </c>
      <c r="F52" s="16">
        <v>1.06E-2</v>
      </c>
      <c r="G52" s="16"/>
    </row>
    <row r="53" spans="1:7" x14ac:dyDescent="0.25">
      <c r="A53" s="13" t="s">
        <v>935</v>
      </c>
      <c r="B53" s="31" t="s">
        <v>936</v>
      </c>
      <c r="C53" s="31" t="s">
        <v>281</v>
      </c>
      <c r="D53" s="14">
        <v>494095</v>
      </c>
      <c r="E53" s="15">
        <v>1443.99</v>
      </c>
      <c r="F53" s="16">
        <v>1.0500000000000001E-2</v>
      </c>
      <c r="G53" s="16"/>
    </row>
    <row r="54" spans="1:7" x14ac:dyDescent="0.25">
      <c r="A54" s="13" t="s">
        <v>288</v>
      </c>
      <c r="B54" s="31" t="s">
        <v>289</v>
      </c>
      <c r="C54" s="31" t="s">
        <v>260</v>
      </c>
      <c r="D54" s="14">
        <v>474930</v>
      </c>
      <c r="E54" s="15">
        <v>1374.45</v>
      </c>
      <c r="F54" s="16">
        <v>0.01</v>
      </c>
      <c r="G54" s="16"/>
    </row>
    <row r="55" spans="1:7" x14ac:dyDescent="0.25">
      <c r="A55" s="13" t="s">
        <v>358</v>
      </c>
      <c r="B55" s="31" t="s">
        <v>359</v>
      </c>
      <c r="C55" s="31" t="s">
        <v>287</v>
      </c>
      <c r="D55" s="14">
        <v>40293</v>
      </c>
      <c r="E55" s="15">
        <v>1355.38</v>
      </c>
      <c r="F55" s="16">
        <v>9.7999999999999997E-3</v>
      </c>
      <c r="G55" s="16"/>
    </row>
    <row r="56" spans="1:7" x14ac:dyDescent="0.25">
      <c r="A56" s="13" t="s">
        <v>419</v>
      </c>
      <c r="B56" s="31" t="s">
        <v>420</v>
      </c>
      <c r="C56" s="31" t="s">
        <v>421</v>
      </c>
      <c r="D56" s="14">
        <v>282408</v>
      </c>
      <c r="E56" s="15">
        <v>1342.71</v>
      </c>
      <c r="F56" s="16">
        <v>9.7000000000000003E-3</v>
      </c>
      <c r="G56" s="16"/>
    </row>
    <row r="57" spans="1:7" x14ac:dyDescent="0.25">
      <c r="A57" s="13" t="s">
        <v>367</v>
      </c>
      <c r="B57" s="31" t="s">
        <v>368</v>
      </c>
      <c r="C57" s="31" t="s">
        <v>287</v>
      </c>
      <c r="D57" s="14">
        <v>10900</v>
      </c>
      <c r="E57" s="15">
        <v>1341.35</v>
      </c>
      <c r="F57" s="16">
        <v>9.7000000000000003E-3</v>
      </c>
      <c r="G57" s="16"/>
    </row>
    <row r="58" spans="1:7" x14ac:dyDescent="0.25">
      <c r="A58" s="13" t="s">
        <v>983</v>
      </c>
      <c r="B58" s="31" t="s">
        <v>984</v>
      </c>
      <c r="C58" s="31" t="s">
        <v>260</v>
      </c>
      <c r="D58" s="14">
        <v>1331244</v>
      </c>
      <c r="E58" s="15">
        <v>1338.7</v>
      </c>
      <c r="F58" s="16">
        <v>9.7000000000000003E-3</v>
      </c>
      <c r="G58" s="16"/>
    </row>
    <row r="59" spans="1:7" x14ac:dyDescent="0.25">
      <c r="A59" s="13" t="s">
        <v>411</v>
      </c>
      <c r="B59" s="31" t="s">
        <v>412</v>
      </c>
      <c r="C59" s="31" t="s">
        <v>311</v>
      </c>
      <c r="D59" s="14">
        <v>60353</v>
      </c>
      <c r="E59" s="15">
        <v>1336.16</v>
      </c>
      <c r="F59" s="16">
        <v>9.7000000000000003E-3</v>
      </c>
      <c r="G59" s="16"/>
    </row>
    <row r="60" spans="1:7" x14ac:dyDescent="0.25">
      <c r="A60" s="13" t="s">
        <v>334</v>
      </c>
      <c r="B60" s="31" t="s">
        <v>335</v>
      </c>
      <c r="C60" s="31" t="s">
        <v>281</v>
      </c>
      <c r="D60" s="14">
        <v>555000</v>
      </c>
      <c r="E60" s="15">
        <v>1333.11</v>
      </c>
      <c r="F60" s="16">
        <v>9.7000000000000003E-3</v>
      </c>
      <c r="G60" s="16"/>
    </row>
    <row r="61" spans="1:7" x14ac:dyDescent="0.25">
      <c r="A61" s="13" t="s">
        <v>908</v>
      </c>
      <c r="B61" s="31" t="s">
        <v>909</v>
      </c>
      <c r="C61" s="31" t="s">
        <v>910</v>
      </c>
      <c r="D61" s="14">
        <v>33547</v>
      </c>
      <c r="E61" s="15">
        <v>1322.93</v>
      </c>
      <c r="F61" s="16">
        <v>9.5999999999999992E-3</v>
      </c>
      <c r="G61" s="16"/>
    </row>
    <row r="62" spans="1:7" x14ac:dyDescent="0.25">
      <c r="A62" s="13" t="s">
        <v>865</v>
      </c>
      <c r="B62" s="31" t="s">
        <v>866</v>
      </c>
      <c r="C62" s="31" t="s">
        <v>371</v>
      </c>
      <c r="D62" s="14">
        <v>183339</v>
      </c>
      <c r="E62" s="15">
        <v>1303.45</v>
      </c>
      <c r="F62" s="16">
        <v>9.4000000000000004E-3</v>
      </c>
      <c r="G62" s="16"/>
    </row>
    <row r="63" spans="1:7" x14ac:dyDescent="0.25">
      <c r="A63" s="13" t="s">
        <v>442</v>
      </c>
      <c r="B63" s="31" t="s">
        <v>443</v>
      </c>
      <c r="C63" s="31" t="s">
        <v>444</v>
      </c>
      <c r="D63" s="14">
        <v>48880</v>
      </c>
      <c r="E63" s="15">
        <v>1285.2</v>
      </c>
      <c r="F63" s="16">
        <v>9.2999999999999992E-3</v>
      </c>
      <c r="G63" s="16"/>
    </row>
    <row r="64" spans="1:7" x14ac:dyDescent="0.25">
      <c r="A64" s="13" t="s">
        <v>429</v>
      </c>
      <c r="B64" s="31" t="s">
        <v>430</v>
      </c>
      <c r="C64" s="31" t="s">
        <v>281</v>
      </c>
      <c r="D64" s="14">
        <v>160000</v>
      </c>
      <c r="E64" s="15">
        <v>1282.48</v>
      </c>
      <c r="F64" s="16">
        <v>9.2999999999999992E-3</v>
      </c>
      <c r="G64" s="16"/>
    </row>
    <row r="65" spans="1:7" x14ac:dyDescent="0.25">
      <c r="A65" s="13" t="s">
        <v>974</v>
      </c>
      <c r="B65" s="31" t="s">
        <v>975</v>
      </c>
      <c r="C65" s="31" t="s">
        <v>292</v>
      </c>
      <c r="D65" s="14">
        <v>4894</v>
      </c>
      <c r="E65" s="15">
        <v>1268.28</v>
      </c>
      <c r="F65" s="16">
        <v>9.1999999999999998E-3</v>
      </c>
      <c r="G65" s="16"/>
    </row>
    <row r="66" spans="1:7" x14ac:dyDescent="0.25">
      <c r="A66" s="13" t="s">
        <v>929</v>
      </c>
      <c r="B66" s="31" t="s">
        <v>930</v>
      </c>
      <c r="C66" s="31" t="s">
        <v>326</v>
      </c>
      <c r="D66" s="14">
        <v>85000</v>
      </c>
      <c r="E66" s="15">
        <v>1267.0999999999999</v>
      </c>
      <c r="F66" s="16">
        <v>9.1999999999999998E-3</v>
      </c>
      <c r="G66" s="16"/>
    </row>
    <row r="67" spans="1:7" x14ac:dyDescent="0.25">
      <c r="A67" s="13" t="s">
        <v>379</v>
      </c>
      <c r="B67" s="31" t="s">
        <v>380</v>
      </c>
      <c r="C67" s="31" t="s">
        <v>257</v>
      </c>
      <c r="D67" s="14">
        <v>425843</v>
      </c>
      <c r="E67" s="15">
        <v>1196.6199999999999</v>
      </c>
      <c r="F67" s="16">
        <v>8.6999999999999994E-3</v>
      </c>
      <c r="G67" s="16"/>
    </row>
    <row r="68" spans="1:7" x14ac:dyDescent="0.25">
      <c r="A68" s="13" t="s">
        <v>440</v>
      </c>
      <c r="B68" s="31" t="s">
        <v>441</v>
      </c>
      <c r="C68" s="31" t="s">
        <v>257</v>
      </c>
      <c r="D68" s="14">
        <v>355000</v>
      </c>
      <c r="E68" s="15">
        <v>1190.67</v>
      </c>
      <c r="F68" s="16">
        <v>8.6E-3</v>
      </c>
      <c r="G68" s="16"/>
    </row>
    <row r="69" spans="1:7" x14ac:dyDescent="0.25">
      <c r="A69" s="13" t="s">
        <v>867</v>
      </c>
      <c r="B69" s="31" t="s">
        <v>868</v>
      </c>
      <c r="C69" s="31" t="s">
        <v>281</v>
      </c>
      <c r="D69" s="14">
        <v>408681</v>
      </c>
      <c r="E69" s="15">
        <v>1169.24</v>
      </c>
      <c r="F69" s="16">
        <v>8.5000000000000006E-3</v>
      </c>
      <c r="G69" s="16"/>
    </row>
    <row r="70" spans="1:7" x14ac:dyDescent="0.25">
      <c r="A70" s="13" t="s">
        <v>959</v>
      </c>
      <c r="B70" s="31" t="s">
        <v>960</v>
      </c>
      <c r="C70" s="31" t="s">
        <v>281</v>
      </c>
      <c r="D70" s="14">
        <v>25823</v>
      </c>
      <c r="E70" s="15">
        <v>1129.8900000000001</v>
      </c>
      <c r="F70" s="16">
        <v>8.2000000000000007E-3</v>
      </c>
      <c r="G70" s="16"/>
    </row>
    <row r="71" spans="1:7" x14ac:dyDescent="0.25">
      <c r="A71" s="13" t="s">
        <v>906</v>
      </c>
      <c r="B71" s="31" t="s">
        <v>907</v>
      </c>
      <c r="C71" s="31" t="s">
        <v>281</v>
      </c>
      <c r="D71" s="14">
        <v>54000</v>
      </c>
      <c r="E71" s="15">
        <v>881.17</v>
      </c>
      <c r="F71" s="16">
        <v>6.4000000000000003E-3</v>
      </c>
      <c r="G71" s="16"/>
    </row>
    <row r="72" spans="1:7" x14ac:dyDescent="0.25">
      <c r="A72" s="13" t="s">
        <v>258</v>
      </c>
      <c r="B72" s="31" t="s">
        <v>259</v>
      </c>
      <c r="C72" s="31" t="s">
        <v>260</v>
      </c>
      <c r="D72" s="14">
        <v>99000</v>
      </c>
      <c r="E72" s="15">
        <v>724.23</v>
      </c>
      <c r="F72" s="16">
        <v>5.1999999999999998E-3</v>
      </c>
      <c r="G72" s="16"/>
    </row>
    <row r="73" spans="1:7" x14ac:dyDescent="0.25">
      <c r="A73" s="13" t="s">
        <v>947</v>
      </c>
      <c r="B73" s="31" t="s">
        <v>948</v>
      </c>
      <c r="C73" s="31" t="s">
        <v>378</v>
      </c>
      <c r="D73" s="14">
        <v>10250</v>
      </c>
      <c r="E73" s="15">
        <v>701.46</v>
      </c>
      <c r="F73" s="16">
        <v>5.1000000000000004E-3</v>
      </c>
      <c r="G73" s="16"/>
    </row>
    <row r="74" spans="1:7" x14ac:dyDescent="0.25">
      <c r="A74" s="13" t="s">
        <v>970</v>
      </c>
      <c r="B74" s="31" t="s">
        <v>971</v>
      </c>
      <c r="C74" s="31" t="s">
        <v>263</v>
      </c>
      <c r="D74" s="14">
        <v>21954</v>
      </c>
      <c r="E74" s="15">
        <v>331.22</v>
      </c>
      <c r="F74" s="16">
        <v>2.3999999999999998E-3</v>
      </c>
      <c r="G74" s="16"/>
    </row>
    <row r="75" spans="1:7" x14ac:dyDescent="0.25">
      <c r="A75" s="13" t="s">
        <v>293</v>
      </c>
      <c r="B75" s="31" t="s">
        <v>294</v>
      </c>
      <c r="C75" s="31" t="s">
        <v>295</v>
      </c>
      <c r="D75" s="14">
        <v>4851</v>
      </c>
      <c r="E75" s="15">
        <v>60.67</v>
      </c>
      <c r="F75" s="16">
        <v>4.0000000000000002E-4</v>
      </c>
      <c r="G75" s="16"/>
    </row>
    <row r="76" spans="1:7" x14ac:dyDescent="0.25">
      <c r="A76" s="17" t="s">
        <v>189</v>
      </c>
      <c r="B76" s="32"/>
      <c r="C76" s="32"/>
      <c r="D76" s="18"/>
      <c r="E76" s="37">
        <f>SUM(E10:E75)</f>
        <v>134183.65000000002</v>
      </c>
      <c r="F76" s="80">
        <f>SUM(F10:F75)</f>
        <v>0.97140000000000004</v>
      </c>
      <c r="G76" s="21"/>
    </row>
    <row r="77" spans="1:7" x14ac:dyDescent="0.25">
      <c r="A77" s="17" t="s">
        <v>481</v>
      </c>
      <c r="B77" s="31"/>
      <c r="C77" s="31"/>
      <c r="D77" s="14"/>
      <c r="E77" s="15"/>
      <c r="F77" s="16"/>
      <c r="G77" s="16"/>
    </row>
    <row r="78" spans="1:7" x14ac:dyDescent="0.25">
      <c r="A78" s="17" t="s">
        <v>189</v>
      </c>
      <c r="B78" s="31"/>
      <c r="C78" s="31"/>
      <c r="D78" s="14"/>
      <c r="E78" s="39" t="s">
        <v>155</v>
      </c>
      <c r="F78" s="40" t="s">
        <v>155</v>
      </c>
      <c r="G78" s="16"/>
    </row>
    <row r="79" spans="1:7" x14ac:dyDescent="0.25">
      <c r="A79" s="24" t="s">
        <v>192</v>
      </c>
      <c r="B79" s="33"/>
      <c r="C79" s="33"/>
      <c r="D79" s="25"/>
      <c r="E79" s="28">
        <f>E76</f>
        <v>134183.65000000002</v>
      </c>
      <c r="F79" s="29">
        <f>F76</f>
        <v>0.97140000000000004</v>
      </c>
      <c r="G79" s="21"/>
    </row>
    <row r="80" spans="1:7" x14ac:dyDescent="0.25">
      <c r="A80" s="13"/>
      <c r="B80" s="31"/>
      <c r="C80" s="31"/>
      <c r="D80" s="14"/>
      <c r="E80" s="15"/>
      <c r="F80" s="16"/>
      <c r="G80" s="16"/>
    </row>
    <row r="81" spans="1:7" x14ac:dyDescent="0.25">
      <c r="A81" s="75" t="s">
        <v>156</v>
      </c>
      <c r="B81" s="32"/>
      <c r="C81" s="32"/>
      <c r="D81" s="18"/>
      <c r="E81" s="41"/>
      <c r="F81" s="21"/>
      <c r="G81" s="16"/>
    </row>
    <row r="82" spans="1:7" x14ac:dyDescent="0.25">
      <c r="A82" s="75" t="s">
        <v>2357</v>
      </c>
      <c r="B82" s="31"/>
      <c r="C82" s="31"/>
      <c r="D82" s="14"/>
      <c r="E82" s="15"/>
      <c r="F82" s="16"/>
      <c r="G82" s="16"/>
    </row>
    <row r="83" spans="1:7" x14ac:dyDescent="0.25">
      <c r="A83" s="75" t="s">
        <v>2358</v>
      </c>
      <c r="B83" s="31"/>
      <c r="C83" s="31"/>
      <c r="D83" s="14"/>
      <c r="E83" s="15"/>
      <c r="F83" s="16"/>
      <c r="G83" s="16"/>
    </row>
    <row r="84" spans="1:7" x14ac:dyDescent="0.25">
      <c r="A84" s="13" t="s">
        <v>2359</v>
      </c>
      <c r="B84" s="31" t="s">
        <v>2360</v>
      </c>
      <c r="C84" s="31" t="s">
        <v>287</v>
      </c>
      <c r="D84" s="14">
        <v>405392</v>
      </c>
      <c r="E84" s="15">
        <v>41.55</v>
      </c>
      <c r="F84" s="16">
        <v>2.9999999999999997E-4</v>
      </c>
      <c r="G84" s="16">
        <v>8.1479999999999997E-2</v>
      </c>
    </row>
    <row r="85" spans="1:7" x14ac:dyDescent="0.25">
      <c r="A85" s="17" t="s">
        <v>189</v>
      </c>
      <c r="B85" s="32"/>
      <c r="C85" s="32"/>
      <c r="D85" s="18"/>
      <c r="E85" s="15">
        <f>E84</f>
        <v>41.55</v>
      </c>
      <c r="F85" s="16">
        <v>2.9999999999999997E-4</v>
      </c>
      <c r="G85" s="16"/>
    </row>
    <row r="86" spans="1:7" x14ac:dyDescent="0.25">
      <c r="A86" s="76" t="s">
        <v>192</v>
      </c>
      <c r="B86" s="77"/>
      <c r="C86" s="77"/>
      <c r="D86" s="78"/>
      <c r="E86" s="37">
        <f>E85</f>
        <v>41.55</v>
      </c>
      <c r="F86" s="38">
        <f>F85</f>
        <v>2.9999999999999997E-4</v>
      </c>
      <c r="G86" s="16"/>
    </row>
    <row r="87" spans="1:7" x14ac:dyDescent="0.25">
      <c r="A87" s="13"/>
      <c r="B87" s="31"/>
      <c r="C87" s="31"/>
      <c r="D87" s="14"/>
      <c r="E87" s="15"/>
      <c r="F87" s="16"/>
      <c r="G87" s="16"/>
    </row>
    <row r="88" spans="1:7" x14ac:dyDescent="0.25">
      <c r="A88" s="13"/>
      <c r="B88" s="31"/>
      <c r="C88" s="31"/>
      <c r="D88" s="14"/>
      <c r="E88" s="15"/>
      <c r="F88" s="16"/>
      <c r="G88" s="16"/>
    </row>
    <row r="89" spans="1:7" x14ac:dyDescent="0.25">
      <c r="A89" s="13"/>
      <c r="B89" s="31"/>
      <c r="C89" s="31"/>
      <c r="D89" s="14"/>
      <c r="E89" s="15"/>
      <c r="F89" s="16"/>
      <c r="G89" s="16"/>
    </row>
    <row r="90" spans="1:7" x14ac:dyDescent="0.25">
      <c r="A90" s="13"/>
      <c r="B90" s="31"/>
      <c r="C90" s="31"/>
      <c r="D90" s="14"/>
      <c r="E90" s="15"/>
      <c r="F90" s="16"/>
      <c r="G90" s="16"/>
    </row>
    <row r="91" spans="1:7" x14ac:dyDescent="0.25">
      <c r="A91" s="13"/>
      <c r="B91" s="31"/>
      <c r="C91" s="31"/>
      <c r="D91" s="14"/>
      <c r="E91" s="15"/>
      <c r="F91" s="16"/>
      <c r="G91" s="16"/>
    </row>
    <row r="92" spans="1:7" x14ac:dyDescent="0.25">
      <c r="A92" s="13"/>
      <c r="B92" s="31"/>
      <c r="C92" s="31"/>
      <c r="D92" s="14"/>
      <c r="E92" s="15"/>
      <c r="F92" s="16"/>
      <c r="G92" s="16"/>
    </row>
    <row r="93" spans="1:7" x14ac:dyDescent="0.25">
      <c r="A93" s="13"/>
      <c r="B93" s="31"/>
      <c r="C93" s="31"/>
      <c r="D93" s="14"/>
      <c r="E93" s="15"/>
      <c r="F93" s="16"/>
      <c r="G93" s="16"/>
    </row>
    <row r="94" spans="1:7" x14ac:dyDescent="0.25">
      <c r="A94" s="17" t="s">
        <v>1525</v>
      </c>
      <c r="B94" s="31"/>
      <c r="C94" s="31"/>
      <c r="D94" s="14"/>
      <c r="E94" s="15"/>
      <c r="F94" s="16"/>
      <c r="G94" s="16"/>
    </row>
    <row r="95" spans="1:7" x14ac:dyDescent="0.25">
      <c r="A95" s="17" t="s">
        <v>1526</v>
      </c>
      <c r="B95" s="31"/>
      <c r="C95" s="31"/>
      <c r="D95" s="14"/>
      <c r="E95" s="15"/>
      <c r="F95" s="16"/>
      <c r="G95" s="16"/>
    </row>
    <row r="96" spans="1:7" x14ac:dyDescent="0.25">
      <c r="A96" s="13" t="s">
        <v>2361</v>
      </c>
      <c r="B96" s="31"/>
      <c r="C96" s="31" t="s">
        <v>295</v>
      </c>
      <c r="D96" s="14">
        <v>90000</v>
      </c>
      <c r="E96" s="15">
        <v>1119.78</v>
      </c>
      <c r="F96" s="16">
        <v>8.1060000000000004E-3</v>
      </c>
      <c r="G96" s="16"/>
    </row>
    <row r="97" spans="1:7" x14ac:dyDescent="0.25">
      <c r="A97" s="13" t="s">
        <v>2874</v>
      </c>
      <c r="B97" s="31"/>
      <c r="C97" s="31" t="s">
        <v>281</v>
      </c>
      <c r="D97" s="14">
        <v>29975</v>
      </c>
      <c r="E97" s="15">
        <v>944.84</v>
      </c>
      <c r="F97" s="16">
        <v>6.8399999999999997E-3</v>
      </c>
      <c r="G97" s="16"/>
    </row>
    <row r="98" spans="1:7" x14ac:dyDescent="0.25">
      <c r="A98" s="13" t="s">
        <v>2875</v>
      </c>
      <c r="B98" s="31"/>
      <c r="C98" s="31" t="s">
        <v>404</v>
      </c>
      <c r="D98" s="14">
        <v>545000</v>
      </c>
      <c r="E98" s="15">
        <v>843.93</v>
      </c>
      <c r="F98" s="16">
        <v>6.1089999999999998E-3</v>
      </c>
      <c r="G98" s="16"/>
    </row>
    <row r="99" spans="1:7" x14ac:dyDescent="0.25">
      <c r="A99" s="13" t="s">
        <v>2876</v>
      </c>
      <c r="B99" s="31"/>
      <c r="C99" s="31" t="s">
        <v>378</v>
      </c>
      <c r="D99" s="14">
        <v>4750</v>
      </c>
      <c r="E99" s="15">
        <v>321.05</v>
      </c>
      <c r="F99" s="16">
        <v>2.3240000000000001E-3</v>
      </c>
      <c r="G99" s="16"/>
    </row>
    <row r="100" spans="1:7" x14ac:dyDescent="0.25">
      <c r="A100" s="13" t="s">
        <v>2877</v>
      </c>
      <c r="B100" s="31"/>
      <c r="C100" s="31" t="s">
        <v>260</v>
      </c>
      <c r="D100" s="14">
        <v>128325</v>
      </c>
      <c r="E100" s="15">
        <v>209.4</v>
      </c>
      <c r="F100" s="16">
        <v>1.5150000000000001E-3</v>
      </c>
      <c r="G100" s="16"/>
    </row>
    <row r="101" spans="1:7" x14ac:dyDescent="0.25">
      <c r="A101" s="17" t="s">
        <v>189</v>
      </c>
      <c r="B101" s="32"/>
      <c r="C101" s="32"/>
      <c r="D101" s="18"/>
      <c r="E101" s="37">
        <v>3439</v>
      </c>
      <c r="F101" s="38">
        <v>2.4893999999999999E-2</v>
      </c>
      <c r="G101" s="21"/>
    </row>
    <row r="102" spans="1:7" x14ac:dyDescent="0.25">
      <c r="A102" s="13"/>
      <c r="B102" s="31"/>
      <c r="C102" s="31"/>
      <c r="D102" s="14"/>
      <c r="E102" s="15"/>
      <c r="F102" s="16"/>
      <c r="G102" s="16"/>
    </row>
    <row r="103" spans="1:7" x14ac:dyDescent="0.25">
      <c r="A103" s="13"/>
      <c r="B103" s="31"/>
      <c r="C103" s="31"/>
      <c r="D103" s="14"/>
      <c r="E103" s="15"/>
      <c r="F103" s="16"/>
      <c r="G103" s="16"/>
    </row>
    <row r="104" spans="1:7" x14ac:dyDescent="0.25">
      <c r="A104" s="13"/>
      <c r="B104" s="31"/>
      <c r="C104" s="31"/>
      <c r="D104" s="14"/>
      <c r="E104" s="15"/>
      <c r="F104" s="16"/>
      <c r="G104" s="16"/>
    </row>
    <row r="105" spans="1:7" x14ac:dyDescent="0.25">
      <c r="A105" s="24" t="s">
        <v>192</v>
      </c>
      <c r="B105" s="33"/>
      <c r="C105" s="33"/>
      <c r="D105" s="25"/>
      <c r="E105" s="19">
        <v>3439</v>
      </c>
      <c r="F105" s="20">
        <v>2.4893999999999999E-2</v>
      </c>
      <c r="G105" s="21"/>
    </row>
    <row r="106" spans="1:7" x14ac:dyDescent="0.25">
      <c r="A106" s="13"/>
      <c r="B106" s="31"/>
      <c r="C106" s="31"/>
      <c r="D106" s="14"/>
      <c r="E106" s="15"/>
      <c r="F106" s="16"/>
      <c r="G106" s="16"/>
    </row>
    <row r="107" spans="1:7" x14ac:dyDescent="0.25">
      <c r="A107" s="17" t="s">
        <v>599</v>
      </c>
      <c r="B107" s="31"/>
      <c r="C107" s="31"/>
      <c r="D107" s="14"/>
      <c r="E107" s="15"/>
      <c r="F107" s="16"/>
      <c r="G107" s="16"/>
    </row>
    <row r="108" spans="1:7" x14ac:dyDescent="0.25">
      <c r="A108" s="13"/>
      <c r="B108" s="31"/>
      <c r="C108" s="31"/>
      <c r="D108" s="14"/>
      <c r="E108" s="15"/>
      <c r="F108" s="16"/>
      <c r="G108" s="16"/>
    </row>
    <row r="109" spans="1:7" x14ac:dyDescent="0.25">
      <c r="A109" s="17" t="s">
        <v>600</v>
      </c>
      <c r="B109" s="31"/>
      <c r="C109" s="31"/>
      <c r="D109" s="14"/>
      <c r="E109" s="15"/>
      <c r="F109" s="16"/>
      <c r="G109" s="16"/>
    </row>
    <row r="110" spans="1:7" x14ac:dyDescent="0.25">
      <c r="A110" s="13" t="s">
        <v>1019</v>
      </c>
      <c r="B110" s="31" t="s">
        <v>1020</v>
      </c>
      <c r="C110" s="31" t="s">
        <v>238</v>
      </c>
      <c r="D110" s="14">
        <v>500000</v>
      </c>
      <c r="E110" s="15">
        <v>499.93</v>
      </c>
      <c r="F110" s="16">
        <v>3.5999999999999999E-3</v>
      </c>
      <c r="G110" s="16">
        <v>5.3297999999999998E-2</v>
      </c>
    </row>
    <row r="111" spans="1:7" x14ac:dyDescent="0.25">
      <c r="A111" s="13" t="s">
        <v>832</v>
      </c>
      <c r="B111" s="31" t="s">
        <v>833</v>
      </c>
      <c r="C111" s="31" t="s">
        <v>238</v>
      </c>
      <c r="D111" s="14">
        <v>500000</v>
      </c>
      <c r="E111" s="15">
        <v>498.41</v>
      </c>
      <c r="F111" s="16">
        <v>3.5999999999999999E-3</v>
      </c>
      <c r="G111" s="16">
        <v>5.3011000000000003E-2</v>
      </c>
    </row>
    <row r="112" spans="1:7" x14ac:dyDescent="0.25">
      <c r="A112" s="13" t="s">
        <v>603</v>
      </c>
      <c r="B112" s="31" t="s">
        <v>604</v>
      </c>
      <c r="C112" s="31" t="s">
        <v>238</v>
      </c>
      <c r="D112" s="14">
        <v>500000</v>
      </c>
      <c r="E112" s="15">
        <v>495.31</v>
      </c>
      <c r="F112" s="16">
        <v>3.5999999999999999E-3</v>
      </c>
      <c r="G112" s="16">
        <v>5.4002000000000001E-2</v>
      </c>
    </row>
    <row r="113" spans="1:7" x14ac:dyDescent="0.25">
      <c r="A113" s="17" t="s">
        <v>189</v>
      </c>
      <c r="B113" s="32"/>
      <c r="C113" s="32"/>
      <c r="D113" s="18"/>
      <c r="E113" s="37">
        <v>1493.65</v>
      </c>
      <c r="F113" s="38">
        <v>1.0800000000000001E-2</v>
      </c>
      <c r="G113" s="21"/>
    </row>
    <row r="114" spans="1:7" x14ac:dyDescent="0.25">
      <c r="A114" s="13"/>
      <c r="B114" s="31"/>
      <c r="C114" s="31"/>
      <c r="D114" s="14"/>
      <c r="E114" s="15"/>
      <c r="F114" s="16"/>
      <c r="G114" s="16"/>
    </row>
    <row r="115" spans="1:7" x14ac:dyDescent="0.25">
      <c r="A115" s="24" t="s">
        <v>192</v>
      </c>
      <c r="B115" s="33"/>
      <c r="C115" s="33"/>
      <c r="D115" s="25"/>
      <c r="E115" s="19">
        <v>1493.65</v>
      </c>
      <c r="F115" s="20">
        <v>1.0800000000000001E-2</v>
      </c>
      <c r="G115" s="21"/>
    </row>
    <row r="116" spans="1:7" x14ac:dyDescent="0.25">
      <c r="A116" s="13"/>
      <c r="B116" s="31"/>
      <c r="C116" s="31"/>
      <c r="D116" s="14"/>
      <c r="E116" s="15"/>
      <c r="F116" s="16"/>
      <c r="G116" s="16"/>
    </row>
    <row r="117" spans="1:7" x14ac:dyDescent="0.25">
      <c r="A117" s="13"/>
      <c r="B117" s="31"/>
      <c r="C117" s="31"/>
      <c r="D117" s="14"/>
      <c r="E117" s="15"/>
      <c r="F117" s="16"/>
      <c r="G117" s="16"/>
    </row>
    <row r="118" spans="1:7" x14ac:dyDescent="0.25">
      <c r="A118" s="17" t="s">
        <v>193</v>
      </c>
      <c r="B118" s="31"/>
      <c r="C118" s="31"/>
      <c r="D118" s="14"/>
      <c r="E118" s="15"/>
      <c r="F118" s="16"/>
      <c r="G118" s="16"/>
    </row>
    <row r="119" spans="1:7" x14ac:dyDescent="0.25">
      <c r="A119" s="13" t="s">
        <v>194</v>
      </c>
      <c r="B119" s="31"/>
      <c r="C119" s="31"/>
      <c r="D119" s="14"/>
      <c r="E119" s="15">
        <v>2367.98</v>
      </c>
      <c r="F119" s="16">
        <v>1.7100000000000001E-2</v>
      </c>
      <c r="G119" s="16">
        <v>5.2232000000000001E-2</v>
      </c>
    </row>
    <row r="120" spans="1:7" x14ac:dyDescent="0.25">
      <c r="A120" s="17" t="s">
        <v>189</v>
      </c>
      <c r="B120" s="32"/>
      <c r="C120" s="32"/>
      <c r="D120" s="18"/>
      <c r="E120" s="37">
        <v>2367.98</v>
      </c>
      <c r="F120" s="38">
        <v>1.7100000000000001E-2</v>
      </c>
      <c r="G120" s="21"/>
    </row>
    <row r="121" spans="1:7" x14ac:dyDescent="0.25">
      <c r="A121" s="13"/>
      <c r="B121" s="31"/>
      <c r="C121" s="31"/>
      <c r="D121" s="14"/>
      <c r="E121" s="15"/>
      <c r="F121" s="16"/>
      <c r="G121" s="16"/>
    </row>
    <row r="122" spans="1:7" x14ac:dyDescent="0.25">
      <c r="A122" s="24" t="s">
        <v>192</v>
      </c>
      <c r="B122" s="33"/>
      <c r="C122" s="33"/>
      <c r="D122" s="25"/>
      <c r="E122" s="19">
        <v>2367.98</v>
      </c>
      <c r="F122" s="20">
        <v>1.7100000000000001E-2</v>
      </c>
      <c r="G122" s="21"/>
    </row>
    <row r="123" spans="1:7" x14ac:dyDescent="0.25">
      <c r="A123" s="13" t="s">
        <v>195</v>
      </c>
      <c r="B123" s="31"/>
      <c r="C123" s="31"/>
      <c r="D123" s="14"/>
      <c r="E123" s="15">
        <v>0.67772330000000003</v>
      </c>
      <c r="F123" s="60" t="s">
        <v>197</v>
      </c>
      <c r="G123" s="16"/>
    </row>
    <row r="124" spans="1:7" x14ac:dyDescent="0.25">
      <c r="A124" s="13" t="s">
        <v>196</v>
      </c>
      <c r="B124" s="31"/>
      <c r="C124" s="31"/>
      <c r="D124" s="14"/>
      <c r="E124" s="15">
        <v>47.102276699999997</v>
      </c>
      <c r="F124" s="16">
        <v>3.9599999999999998E-4</v>
      </c>
      <c r="G124" s="16">
        <v>5.2231E-2</v>
      </c>
    </row>
    <row r="125" spans="1:7" x14ac:dyDescent="0.25">
      <c r="A125" s="26" t="s">
        <v>198</v>
      </c>
      <c r="B125" s="34"/>
      <c r="C125" s="34"/>
      <c r="D125" s="27"/>
      <c r="E125" s="28">
        <v>138134.60999999999</v>
      </c>
      <c r="F125" s="29">
        <v>1</v>
      </c>
      <c r="G125" s="29"/>
    </row>
    <row r="127" spans="1:7" x14ac:dyDescent="0.25">
      <c r="A127" s="1" t="s">
        <v>1644</v>
      </c>
    </row>
    <row r="128" spans="1:7" x14ac:dyDescent="0.25">
      <c r="A128" s="74" t="s">
        <v>200</v>
      </c>
    </row>
    <row r="130" spans="1:3" x14ac:dyDescent="0.25">
      <c r="A130" s="1" t="s">
        <v>211</v>
      </c>
    </row>
    <row r="131" spans="1:3" x14ac:dyDescent="0.25">
      <c r="A131" s="48" t="s">
        <v>212</v>
      </c>
      <c r="B131" s="3" t="s">
        <v>155</v>
      </c>
    </row>
    <row r="132" spans="1:3" x14ac:dyDescent="0.25">
      <c r="A132" t="s">
        <v>213</v>
      </c>
    </row>
    <row r="133" spans="1:3" x14ac:dyDescent="0.25">
      <c r="A133" t="s">
        <v>214</v>
      </c>
      <c r="B133" t="s">
        <v>215</v>
      </c>
      <c r="C133" t="s">
        <v>215</v>
      </c>
    </row>
    <row r="134" spans="1:3" x14ac:dyDescent="0.25">
      <c r="B134" s="49">
        <v>45930</v>
      </c>
      <c r="C134" s="49">
        <v>46112</v>
      </c>
    </row>
    <row r="135" spans="1:3" x14ac:dyDescent="0.25">
      <c r="A135" t="s">
        <v>216</v>
      </c>
      <c r="B135">
        <v>8.8103999999999996</v>
      </c>
      <c r="C135">
        <v>8.1943000000000001</v>
      </c>
    </row>
    <row r="136" spans="1:3" x14ac:dyDescent="0.25">
      <c r="A136" t="s">
        <v>217</v>
      </c>
      <c r="B136">
        <v>8.8103999999999996</v>
      </c>
      <c r="C136">
        <v>8.1943000000000001</v>
      </c>
    </row>
    <row r="137" spans="1:3" x14ac:dyDescent="0.25">
      <c r="A137" t="s">
        <v>218</v>
      </c>
      <c r="B137">
        <v>8.6417000000000002</v>
      </c>
      <c r="C137">
        <v>7.9752999999999998</v>
      </c>
    </row>
    <row r="138" spans="1:3" x14ac:dyDescent="0.25">
      <c r="A138" t="s">
        <v>219</v>
      </c>
      <c r="B138">
        <v>8.6417000000000002</v>
      </c>
      <c r="C138">
        <v>7.9752999999999998</v>
      </c>
    </row>
    <row r="140" spans="1:3" x14ac:dyDescent="0.25">
      <c r="A140" t="s">
        <v>220</v>
      </c>
      <c r="B140" s="3" t="s">
        <v>155</v>
      </c>
    </row>
    <row r="141" spans="1:3" x14ac:dyDescent="0.25">
      <c r="A141" t="s">
        <v>221</v>
      </c>
      <c r="B141" s="3" t="s">
        <v>155</v>
      </c>
    </row>
    <row r="142" spans="1:3" ht="30" x14ac:dyDescent="0.25">
      <c r="A142" s="48" t="s">
        <v>222</v>
      </c>
      <c r="B142" s="3" t="s">
        <v>155</v>
      </c>
    </row>
    <row r="143" spans="1:3" x14ac:dyDescent="0.25">
      <c r="A143" s="48" t="s">
        <v>223</v>
      </c>
      <c r="B143" s="3" t="s">
        <v>155</v>
      </c>
    </row>
    <row r="144" spans="1:3" x14ac:dyDescent="0.25">
      <c r="A144" t="s">
        <v>484</v>
      </c>
      <c r="B144" s="50">
        <v>1.8359000000000001</v>
      </c>
    </row>
    <row r="145" spans="1:4" ht="29.1" customHeight="1" x14ac:dyDescent="0.25">
      <c r="A145" s="48" t="s">
        <v>225</v>
      </c>
      <c r="B145" s="50">
        <v>3439.0077099999999</v>
      </c>
    </row>
    <row r="146" spans="1:4" ht="29.1" customHeight="1" x14ac:dyDescent="0.25">
      <c r="A146" s="48" t="s">
        <v>226</v>
      </c>
      <c r="B146" s="3" t="s">
        <v>155</v>
      </c>
    </row>
    <row r="147" spans="1:4" ht="29.1" customHeight="1" x14ac:dyDescent="0.25">
      <c r="A147" s="48" t="s">
        <v>227</v>
      </c>
      <c r="B147" s="3" t="s">
        <v>155</v>
      </c>
    </row>
    <row r="148" spans="1:4" x14ac:dyDescent="0.25">
      <c r="A148" s="48" t="s">
        <v>228</v>
      </c>
      <c r="B148" s="3" t="s">
        <v>155</v>
      </c>
    </row>
    <row r="149" spans="1:4" x14ac:dyDescent="0.25">
      <c r="A149" s="48" t="s">
        <v>229</v>
      </c>
      <c r="B149" s="3" t="s">
        <v>155</v>
      </c>
    </row>
    <row r="151" spans="1:4" ht="69.95" customHeight="1" x14ac:dyDescent="0.25">
      <c r="A151" s="120" t="s">
        <v>230</v>
      </c>
      <c r="B151" s="120" t="s">
        <v>231</v>
      </c>
      <c r="C151" s="120" t="s">
        <v>3</v>
      </c>
      <c r="D151" s="120" t="s">
        <v>4</v>
      </c>
    </row>
    <row r="152" spans="1:4" ht="69.95" customHeight="1" x14ac:dyDescent="0.25">
      <c r="A152" s="120" t="s">
        <v>2878</v>
      </c>
      <c r="B152" s="120"/>
      <c r="C152" s="120" t="s">
        <v>13</v>
      </c>
      <c r="D152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H158"/>
  <sheetViews>
    <sheetView showGridLines="0" workbookViewId="0">
      <pane ySplit="6" topLeftCell="A128" activePane="bottomLeft" state="frozen"/>
      <selection activeCell="B70" sqref="B70"/>
      <selection pane="bottomLeft" activeCell="A151" sqref="A151"/>
    </sheetView>
  </sheetViews>
  <sheetFormatPr defaultRowHeight="15" x14ac:dyDescent="0.25"/>
  <cols>
    <col min="1" max="1" width="68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2879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2880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1262832</v>
      </c>
      <c r="E10" s="15">
        <v>9238.25</v>
      </c>
      <c r="F10" s="16">
        <v>6.9900000000000004E-2</v>
      </c>
      <c r="G10" s="16"/>
    </row>
    <row r="11" spans="1:8" x14ac:dyDescent="0.25">
      <c r="A11" s="13" t="s">
        <v>264</v>
      </c>
      <c r="B11" s="31" t="s">
        <v>265</v>
      </c>
      <c r="C11" s="31" t="s">
        <v>260</v>
      </c>
      <c r="D11" s="14">
        <v>709623</v>
      </c>
      <c r="E11" s="15">
        <v>8557.34</v>
      </c>
      <c r="F11" s="16">
        <v>6.4699999999999994E-2</v>
      </c>
      <c r="G11" s="16"/>
    </row>
    <row r="12" spans="1:8" x14ac:dyDescent="0.25">
      <c r="A12" s="13" t="s">
        <v>255</v>
      </c>
      <c r="B12" s="31" t="s">
        <v>256</v>
      </c>
      <c r="C12" s="31" t="s">
        <v>257</v>
      </c>
      <c r="D12" s="14">
        <v>584206</v>
      </c>
      <c r="E12" s="15">
        <v>7851.14</v>
      </c>
      <c r="F12" s="16">
        <v>5.9400000000000001E-2</v>
      </c>
      <c r="G12" s="16"/>
    </row>
    <row r="13" spans="1:8" x14ac:dyDescent="0.25">
      <c r="A13" s="13" t="s">
        <v>266</v>
      </c>
      <c r="B13" s="31" t="s">
        <v>267</v>
      </c>
      <c r="C13" s="31" t="s">
        <v>268</v>
      </c>
      <c r="D13" s="14">
        <v>160407</v>
      </c>
      <c r="E13" s="15">
        <v>5620.82</v>
      </c>
      <c r="F13" s="16">
        <v>4.2500000000000003E-2</v>
      </c>
      <c r="G13" s="16"/>
    </row>
    <row r="14" spans="1:8" x14ac:dyDescent="0.25">
      <c r="A14" s="13" t="s">
        <v>261</v>
      </c>
      <c r="B14" s="31" t="s">
        <v>262</v>
      </c>
      <c r="C14" s="31" t="s">
        <v>263</v>
      </c>
      <c r="D14" s="14">
        <v>283539</v>
      </c>
      <c r="E14" s="15">
        <v>5053.8</v>
      </c>
      <c r="F14" s="16">
        <v>3.8199999999999998E-2</v>
      </c>
      <c r="G14" s="16"/>
    </row>
    <row r="15" spans="1:8" x14ac:dyDescent="0.25">
      <c r="A15" s="13" t="s">
        <v>269</v>
      </c>
      <c r="B15" s="31" t="s">
        <v>270</v>
      </c>
      <c r="C15" s="31" t="s">
        <v>260</v>
      </c>
      <c r="D15" s="14">
        <v>489173</v>
      </c>
      <c r="E15" s="15">
        <v>4790.96</v>
      </c>
      <c r="F15" s="16">
        <v>3.6200000000000003E-2</v>
      </c>
      <c r="G15" s="16"/>
    </row>
    <row r="16" spans="1:8" x14ac:dyDescent="0.25">
      <c r="A16" s="13" t="s">
        <v>285</v>
      </c>
      <c r="B16" s="31" t="s">
        <v>286</v>
      </c>
      <c r="C16" s="31" t="s">
        <v>287</v>
      </c>
      <c r="D16" s="14">
        <v>140000</v>
      </c>
      <c r="E16" s="15">
        <v>4136.58</v>
      </c>
      <c r="F16" s="16">
        <v>3.1300000000000001E-2</v>
      </c>
      <c r="G16" s="16"/>
    </row>
    <row r="17" spans="1:7" x14ac:dyDescent="0.25">
      <c r="A17" s="13" t="s">
        <v>429</v>
      </c>
      <c r="B17" s="31" t="s">
        <v>430</v>
      </c>
      <c r="C17" s="31" t="s">
        <v>281</v>
      </c>
      <c r="D17" s="14">
        <v>489513</v>
      </c>
      <c r="E17" s="15">
        <v>3923.69</v>
      </c>
      <c r="F17" s="16">
        <v>2.9700000000000001E-2</v>
      </c>
      <c r="G17" s="16"/>
    </row>
    <row r="18" spans="1:7" x14ac:dyDescent="0.25">
      <c r="A18" s="13" t="s">
        <v>350</v>
      </c>
      <c r="B18" s="31" t="s">
        <v>351</v>
      </c>
      <c r="C18" s="31" t="s">
        <v>352</v>
      </c>
      <c r="D18" s="14">
        <v>84212</v>
      </c>
      <c r="E18" s="15">
        <v>3327.55</v>
      </c>
      <c r="F18" s="16">
        <v>2.52E-2</v>
      </c>
      <c r="G18" s="16"/>
    </row>
    <row r="19" spans="1:7" x14ac:dyDescent="0.25">
      <c r="A19" s="13" t="s">
        <v>276</v>
      </c>
      <c r="B19" s="31" t="s">
        <v>277</v>
      </c>
      <c r="C19" s="31" t="s">
        <v>278</v>
      </c>
      <c r="D19" s="14">
        <v>862960</v>
      </c>
      <c r="E19" s="15">
        <v>3198.56</v>
      </c>
      <c r="F19" s="16">
        <v>2.4199999999999999E-2</v>
      </c>
      <c r="G19" s="16"/>
    </row>
    <row r="20" spans="1:7" x14ac:dyDescent="0.25">
      <c r="A20" s="13" t="s">
        <v>312</v>
      </c>
      <c r="B20" s="31" t="s">
        <v>313</v>
      </c>
      <c r="C20" s="31" t="s">
        <v>260</v>
      </c>
      <c r="D20" s="14">
        <v>270000</v>
      </c>
      <c r="E20" s="15">
        <v>3135.51</v>
      </c>
      <c r="F20" s="16">
        <v>2.3699999999999999E-2</v>
      </c>
      <c r="G20" s="16"/>
    </row>
    <row r="21" spans="1:7" x14ac:dyDescent="0.25">
      <c r="A21" s="13" t="s">
        <v>353</v>
      </c>
      <c r="B21" s="31" t="s">
        <v>354</v>
      </c>
      <c r="C21" s="31" t="s">
        <v>355</v>
      </c>
      <c r="D21" s="14">
        <v>1000000</v>
      </c>
      <c r="E21" s="15">
        <v>2877</v>
      </c>
      <c r="F21" s="16">
        <v>2.18E-2</v>
      </c>
      <c r="G21" s="16"/>
    </row>
    <row r="22" spans="1:7" x14ac:dyDescent="0.25">
      <c r="A22" s="13" t="s">
        <v>913</v>
      </c>
      <c r="B22" s="31" t="s">
        <v>914</v>
      </c>
      <c r="C22" s="31" t="s">
        <v>346</v>
      </c>
      <c r="D22" s="14">
        <v>34112</v>
      </c>
      <c r="E22" s="15">
        <v>2530.77</v>
      </c>
      <c r="F22" s="16">
        <v>1.9099999999999999E-2</v>
      </c>
      <c r="G22" s="16"/>
    </row>
    <row r="23" spans="1:7" x14ac:dyDescent="0.25">
      <c r="A23" s="13" t="s">
        <v>314</v>
      </c>
      <c r="B23" s="31" t="s">
        <v>315</v>
      </c>
      <c r="C23" s="31" t="s">
        <v>316</v>
      </c>
      <c r="D23" s="14">
        <v>21128</v>
      </c>
      <c r="E23" s="15">
        <v>2270.1999999999998</v>
      </c>
      <c r="F23" s="16">
        <v>1.72E-2</v>
      </c>
      <c r="G23" s="16"/>
    </row>
    <row r="24" spans="1:7" x14ac:dyDescent="0.25">
      <c r="A24" s="13" t="s">
        <v>367</v>
      </c>
      <c r="B24" s="31" t="s">
        <v>368</v>
      </c>
      <c r="C24" s="31" t="s">
        <v>287</v>
      </c>
      <c r="D24" s="14">
        <v>16270</v>
      </c>
      <c r="E24" s="15">
        <v>2002.19</v>
      </c>
      <c r="F24" s="16">
        <v>1.5100000000000001E-2</v>
      </c>
      <c r="G24" s="16"/>
    </row>
    <row r="25" spans="1:7" x14ac:dyDescent="0.25">
      <c r="A25" s="13" t="s">
        <v>917</v>
      </c>
      <c r="B25" s="31" t="s">
        <v>918</v>
      </c>
      <c r="C25" s="31" t="s">
        <v>326</v>
      </c>
      <c r="D25" s="14">
        <v>300181</v>
      </c>
      <c r="E25" s="15">
        <v>1772.87</v>
      </c>
      <c r="F25" s="16">
        <v>1.34E-2</v>
      </c>
      <c r="G25" s="16"/>
    </row>
    <row r="26" spans="1:7" x14ac:dyDescent="0.25">
      <c r="A26" s="13" t="s">
        <v>290</v>
      </c>
      <c r="B26" s="31" t="s">
        <v>291</v>
      </c>
      <c r="C26" s="31" t="s">
        <v>292</v>
      </c>
      <c r="D26" s="14">
        <v>100000</v>
      </c>
      <c r="E26" s="15">
        <v>1757.2</v>
      </c>
      <c r="F26" s="16">
        <v>1.3299999999999999E-2</v>
      </c>
      <c r="G26" s="16"/>
    </row>
    <row r="27" spans="1:7" x14ac:dyDescent="0.25">
      <c r="A27" s="13" t="s">
        <v>296</v>
      </c>
      <c r="B27" s="31" t="s">
        <v>297</v>
      </c>
      <c r="C27" s="31" t="s">
        <v>292</v>
      </c>
      <c r="D27" s="14">
        <v>40419</v>
      </c>
      <c r="E27" s="15">
        <v>1705.76</v>
      </c>
      <c r="F27" s="16">
        <v>1.29E-2</v>
      </c>
      <c r="G27" s="16"/>
    </row>
    <row r="28" spans="1:7" x14ac:dyDescent="0.25">
      <c r="A28" s="13" t="s">
        <v>405</v>
      </c>
      <c r="B28" s="31" t="s">
        <v>406</v>
      </c>
      <c r="C28" s="31" t="s">
        <v>260</v>
      </c>
      <c r="D28" s="14">
        <v>200000</v>
      </c>
      <c r="E28" s="15">
        <v>1691.4</v>
      </c>
      <c r="F28" s="16">
        <v>1.2800000000000001E-2</v>
      </c>
      <c r="G28" s="16"/>
    </row>
    <row r="29" spans="1:7" x14ac:dyDescent="0.25">
      <c r="A29" s="13" t="s">
        <v>513</v>
      </c>
      <c r="B29" s="31" t="s">
        <v>514</v>
      </c>
      <c r="C29" s="31" t="s">
        <v>366</v>
      </c>
      <c r="D29" s="14">
        <v>45850</v>
      </c>
      <c r="E29" s="15">
        <v>1669.12</v>
      </c>
      <c r="F29" s="16">
        <v>1.26E-2</v>
      </c>
      <c r="G29" s="16"/>
    </row>
    <row r="30" spans="1:7" x14ac:dyDescent="0.25">
      <c r="A30" s="13" t="s">
        <v>943</v>
      </c>
      <c r="B30" s="31" t="s">
        <v>944</v>
      </c>
      <c r="C30" s="31" t="s">
        <v>263</v>
      </c>
      <c r="D30" s="14">
        <v>394137</v>
      </c>
      <c r="E30" s="15">
        <v>1648.08</v>
      </c>
      <c r="F30" s="16">
        <v>1.2500000000000001E-2</v>
      </c>
      <c r="G30" s="16"/>
    </row>
    <row r="31" spans="1:7" x14ac:dyDescent="0.25">
      <c r="A31" s="13" t="s">
        <v>338</v>
      </c>
      <c r="B31" s="31" t="s">
        <v>339</v>
      </c>
      <c r="C31" s="31" t="s">
        <v>292</v>
      </c>
      <c r="D31" s="14">
        <v>69376</v>
      </c>
      <c r="E31" s="15">
        <v>1605.29</v>
      </c>
      <c r="F31" s="16">
        <v>1.21E-2</v>
      </c>
      <c r="G31" s="16"/>
    </row>
    <row r="32" spans="1:7" x14ac:dyDescent="0.25">
      <c r="A32" s="13" t="s">
        <v>356</v>
      </c>
      <c r="B32" s="31" t="s">
        <v>357</v>
      </c>
      <c r="C32" s="31" t="s">
        <v>295</v>
      </c>
      <c r="D32" s="14">
        <v>61954</v>
      </c>
      <c r="E32" s="15">
        <v>1461.43</v>
      </c>
      <c r="F32" s="16">
        <v>1.11E-2</v>
      </c>
      <c r="G32" s="16"/>
    </row>
    <row r="33" spans="1:7" x14ac:dyDescent="0.25">
      <c r="A33" s="13" t="s">
        <v>417</v>
      </c>
      <c r="B33" s="31" t="s">
        <v>418</v>
      </c>
      <c r="C33" s="31" t="s">
        <v>260</v>
      </c>
      <c r="D33" s="14">
        <v>590000</v>
      </c>
      <c r="E33" s="15">
        <v>1460.84</v>
      </c>
      <c r="F33" s="16">
        <v>1.11E-2</v>
      </c>
      <c r="G33" s="16"/>
    </row>
    <row r="34" spans="1:7" x14ac:dyDescent="0.25">
      <c r="A34" s="13" t="s">
        <v>409</v>
      </c>
      <c r="B34" s="31" t="s">
        <v>410</v>
      </c>
      <c r="C34" s="31" t="s">
        <v>260</v>
      </c>
      <c r="D34" s="14">
        <v>1180000</v>
      </c>
      <c r="E34" s="15">
        <v>1456.71</v>
      </c>
      <c r="F34" s="16">
        <v>1.0999999999999999E-2</v>
      </c>
      <c r="G34" s="16"/>
    </row>
    <row r="35" spans="1:7" x14ac:dyDescent="0.25">
      <c r="A35" s="13" t="s">
        <v>1251</v>
      </c>
      <c r="B35" s="31" t="s">
        <v>1252</v>
      </c>
      <c r="C35" s="31" t="s">
        <v>311</v>
      </c>
      <c r="D35" s="14">
        <v>34910</v>
      </c>
      <c r="E35" s="15">
        <v>1342.22</v>
      </c>
      <c r="F35" s="16">
        <v>1.0200000000000001E-2</v>
      </c>
      <c r="G35" s="16"/>
    </row>
    <row r="36" spans="1:7" x14ac:dyDescent="0.25">
      <c r="A36" s="13" t="s">
        <v>488</v>
      </c>
      <c r="B36" s="31" t="s">
        <v>489</v>
      </c>
      <c r="C36" s="31" t="s">
        <v>389</v>
      </c>
      <c r="D36" s="14">
        <v>180000</v>
      </c>
      <c r="E36" s="15">
        <v>1324.71</v>
      </c>
      <c r="F36" s="16">
        <v>0.01</v>
      </c>
      <c r="G36" s="16"/>
    </row>
    <row r="37" spans="1:7" x14ac:dyDescent="0.25">
      <c r="A37" s="13" t="s">
        <v>1066</v>
      </c>
      <c r="B37" s="31" t="s">
        <v>1067</v>
      </c>
      <c r="C37" s="31" t="s">
        <v>437</v>
      </c>
      <c r="D37" s="14">
        <v>102171</v>
      </c>
      <c r="E37" s="15">
        <v>1312.9</v>
      </c>
      <c r="F37" s="16">
        <v>9.9000000000000008E-3</v>
      </c>
      <c r="G37" s="16"/>
    </row>
    <row r="38" spans="1:7" x14ac:dyDescent="0.25">
      <c r="A38" s="13" t="s">
        <v>402</v>
      </c>
      <c r="B38" s="31" t="s">
        <v>403</v>
      </c>
      <c r="C38" s="31" t="s">
        <v>404</v>
      </c>
      <c r="D38" s="14">
        <v>811739</v>
      </c>
      <c r="E38" s="15">
        <v>1251.1300000000001</v>
      </c>
      <c r="F38" s="16">
        <v>9.4999999999999998E-3</v>
      </c>
      <c r="G38" s="16"/>
    </row>
    <row r="39" spans="1:7" x14ac:dyDescent="0.25">
      <c r="A39" s="13" t="s">
        <v>327</v>
      </c>
      <c r="B39" s="31" t="s">
        <v>328</v>
      </c>
      <c r="C39" s="31" t="s">
        <v>260</v>
      </c>
      <c r="D39" s="14">
        <v>338718</v>
      </c>
      <c r="E39" s="15">
        <v>1197.03</v>
      </c>
      <c r="F39" s="16">
        <v>9.1000000000000004E-3</v>
      </c>
      <c r="G39" s="16"/>
    </row>
    <row r="40" spans="1:7" x14ac:dyDescent="0.25">
      <c r="A40" s="13" t="s">
        <v>362</v>
      </c>
      <c r="B40" s="31" t="s">
        <v>363</v>
      </c>
      <c r="C40" s="31" t="s">
        <v>355</v>
      </c>
      <c r="D40" s="14">
        <v>56993</v>
      </c>
      <c r="E40" s="15">
        <v>1171.32</v>
      </c>
      <c r="F40" s="16">
        <v>8.8999999999999999E-3</v>
      </c>
      <c r="G40" s="16"/>
    </row>
    <row r="41" spans="1:7" x14ac:dyDescent="0.25">
      <c r="A41" s="13" t="s">
        <v>358</v>
      </c>
      <c r="B41" s="31" t="s">
        <v>359</v>
      </c>
      <c r="C41" s="31" t="s">
        <v>287</v>
      </c>
      <c r="D41" s="14">
        <v>34195</v>
      </c>
      <c r="E41" s="15">
        <v>1150.25</v>
      </c>
      <c r="F41" s="16">
        <v>8.6999999999999994E-3</v>
      </c>
      <c r="G41" s="16"/>
    </row>
    <row r="42" spans="1:7" x14ac:dyDescent="0.25">
      <c r="A42" s="13" t="s">
        <v>505</v>
      </c>
      <c r="B42" s="31" t="s">
        <v>506</v>
      </c>
      <c r="C42" s="31" t="s">
        <v>287</v>
      </c>
      <c r="D42" s="14">
        <v>17280</v>
      </c>
      <c r="E42" s="15">
        <v>1138.06</v>
      </c>
      <c r="F42" s="16">
        <v>8.6E-3</v>
      </c>
      <c r="G42" s="16"/>
    </row>
    <row r="43" spans="1:7" x14ac:dyDescent="0.25">
      <c r="A43" s="13" t="s">
        <v>1111</v>
      </c>
      <c r="B43" s="31" t="s">
        <v>1112</v>
      </c>
      <c r="C43" s="31" t="s">
        <v>292</v>
      </c>
      <c r="D43" s="14">
        <v>55000</v>
      </c>
      <c r="E43" s="15">
        <v>1135.42</v>
      </c>
      <c r="F43" s="16">
        <v>8.6E-3</v>
      </c>
      <c r="G43" s="16"/>
    </row>
    <row r="44" spans="1:7" x14ac:dyDescent="0.25">
      <c r="A44" s="13" t="s">
        <v>422</v>
      </c>
      <c r="B44" s="31" t="s">
        <v>423</v>
      </c>
      <c r="C44" s="31" t="s">
        <v>424</v>
      </c>
      <c r="D44" s="14">
        <v>120000</v>
      </c>
      <c r="E44" s="15">
        <v>1061.3399999999999</v>
      </c>
      <c r="F44" s="16">
        <v>8.0000000000000002E-3</v>
      </c>
      <c r="G44" s="16"/>
    </row>
    <row r="45" spans="1:7" x14ac:dyDescent="0.25">
      <c r="A45" s="13" t="s">
        <v>908</v>
      </c>
      <c r="B45" s="31" t="s">
        <v>909</v>
      </c>
      <c r="C45" s="31" t="s">
        <v>910</v>
      </c>
      <c r="D45" s="14">
        <v>25403</v>
      </c>
      <c r="E45" s="15">
        <v>1001.77</v>
      </c>
      <c r="F45" s="16">
        <v>7.6E-3</v>
      </c>
      <c r="G45" s="16"/>
    </row>
    <row r="46" spans="1:7" x14ac:dyDescent="0.25">
      <c r="A46" s="13" t="s">
        <v>324</v>
      </c>
      <c r="B46" s="31" t="s">
        <v>325</v>
      </c>
      <c r="C46" s="31" t="s">
        <v>326</v>
      </c>
      <c r="D46" s="14">
        <v>55000</v>
      </c>
      <c r="E46" s="15">
        <v>977.52</v>
      </c>
      <c r="F46" s="16">
        <v>7.4000000000000003E-3</v>
      </c>
      <c r="G46" s="16"/>
    </row>
    <row r="47" spans="1:7" x14ac:dyDescent="0.25">
      <c r="A47" s="13" t="s">
        <v>869</v>
      </c>
      <c r="B47" s="31" t="s">
        <v>870</v>
      </c>
      <c r="C47" s="31" t="s">
        <v>304</v>
      </c>
      <c r="D47" s="14">
        <v>425194</v>
      </c>
      <c r="E47" s="15">
        <v>973.61</v>
      </c>
      <c r="F47" s="16">
        <v>7.4000000000000003E-3</v>
      </c>
      <c r="G47" s="16"/>
    </row>
    <row r="48" spans="1:7" x14ac:dyDescent="0.25">
      <c r="A48" s="13" t="s">
        <v>881</v>
      </c>
      <c r="B48" s="31" t="s">
        <v>882</v>
      </c>
      <c r="C48" s="31" t="s">
        <v>421</v>
      </c>
      <c r="D48" s="14">
        <v>340801</v>
      </c>
      <c r="E48" s="15">
        <v>970.09</v>
      </c>
      <c r="F48" s="16">
        <v>7.3000000000000001E-3</v>
      </c>
      <c r="G48" s="16"/>
    </row>
    <row r="49" spans="1:7" x14ac:dyDescent="0.25">
      <c r="A49" s="13" t="s">
        <v>501</v>
      </c>
      <c r="B49" s="31" t="s">
        <v>502</v>
      </c>
      <c r="C49" s="31" t="s">
        <v>323</v>
      </c>
      <c r="D49" s="14">
        <v>82465</v>
      </c>
      <c r="E49" s="15">
        <v>968.8</v>
      </c>
      <c r="F49" s="16">
        <v>7.3000000000000001E-3</v>
      </c>
      <c r="G49" s="16"/>
    </row>
    <row r="50" spans="1:7" x14ac:dyDescent="0.25">
      <c r="A50" s="13" t="s">
        <v>387</v>
      </c>
      <c r="B50" s="31" t="s">
        <v>388</v>
      </c>
      <c r="C50" s="31" t="s">
        <v>389</v>
      </c>
      <c r="D50" s="14">
        <v>90967</v>
      </c>
      <c r="E50" s="15">
        <v>923.13</v>
      </c>
      <c r="F50" s="16">
        <v>7.0000000000000001E-3</v>
      </c>
      <c r="G50" s="16"/>
    </row>
    <row r="51" spans="1:7" x14ac:dyDescent="0.25">
      <c r="A51" s="13" t="s">
        <v>511</v>
      </c>
      <c r="B51" s="31" t="s">
        <v>512</v>
      </c>
      <c r="C51" s="31" t="s">
        <v>323</v>
      </c>
      <c r="D51" s="14">
        <v>16822</v>
      </c>
      <c r="E51" s="15">
        <v>912.26</v>
      </c>
      <c r="F51" s="16">
        <v>6.8999999999999999E-3</v>
      </c>
      <c r="G51" s="16"/>
    </row>
    <row r="52" spans="1:7" x14ac:dyDescent="0.25">
      <c r="A52" s="13" t="s">
        <v>1083</v>
      </c>
      <c r="B52" s="31" t="s">
        <v>1084</v>
      </c>
      <c r="C52" s="31" t="s">
        <v>578</v>
      </c>
      <c r="D52" s="14">
        <v>86329</v>
      </c>
      <c r="E52" s="15">
        <v>850.17</v>
      </c>
      <c r="F52" s="16">
        <v>6.4000000000000003E-3</v>
      </c>
      <c r="G52" s="16"/>
    </row>
    <row r="53" spans="1:7" x14ac:dyDescent="0.25">
      <c r="A53" s="13" t="s">
        <v>400</v>
      </c>
      <c r="B53" s="31" t="s">
        <v>401</v>
      </c>
      <c r="C53" s="31" t="s">
        <v>295</v>
      </c>
      <c r="D53" s="14">
        <v>40269</v>
      </c>
      <c r="E53" s="15">
        <v>826.72</v>
      </c>
      <c r="F53" s="16">
        <v>6.3E-3</v>
      </c>
      <c r="G53" s="16"/>
    </row>
    <row r="54" spans="1:7" x14ac:dyDescent="0.25">
      <c r="A54" s="13" t="s">
        <v>941</v>
      </c>
      <c r="B54" s="31" t="s">
        <v>942</v>
      </c>
      <c r="C54" s="31" t="s">
        <v>292</v>
      </c>
      <c r="D54" s="14">
        <v>38000</v>
      </c>
      <c r="E54" s="15">
        <v>810.05</v>
      </c>
      <c r="F54" s="16">
        <v>6.1000000000000004E-3</v>
      </c>
      <c r="G54" s="16"/>
    </row>
    <row r="55" spans="1:7" x14ac:dyDescent="0.25">
      <c r="A55" s="13" t="s">
        <v>509</v>
      </c>
      <c r="B55" s="31" t="s">
        <v>510</v>
      </c>
      <c r="C55" s="31" t="s">
        <v>352</v>
      </c>
      <c r="D55" s="14">
        <v>36046</v>
      </c>
      <c r="E55" s="15">
        <v>780.47</v>
      </c>
      <c r="F55" s="16">
        <v>5.8999999999999999E-3</v>
      </c>
      <c r="G55" s="16"/>
    </row>
    <row r="56" spans="1:7" x14ac:dyDescent="0.25">
      <c r="A56" s="13" t="s">
        <v>1762</v>
      </c>
      <c r="B56" s="31" t="s">
        <v>1763</v>
      </c>
      <c r="C56" s="31" t="s">
        <v>281</v>
      </c>
      <c r="D56" s="14">
        <v>400000</v>
      </c>
      <c r="E56" s="15">
        <v>778.28</v>
      </c>
      <c r="F56" s="16">
        <v>5.8999999999999999E-3</v>
      </c>
      <c r="G56" s="16"/>
    </row>
    <row r="57" spans="1:7" x14ac:dyDescent="0.25">
      <c r="A57" s="13" t="s">
        <v>369</v>
      </c>
      <c r="B57" s="31" t="s">
        <v>370</v>
      </c>
      <c r="C57" s="31" t="s">
        <v>371</v>
      </c>
      <c r="D57" s="14">
        <v>396363</v>
      </c>
      <c r="E57" s="15">
        <v>760.46</v>
      </c>
      <c r="F57" s="16">
        <v>5.7999999999999996E-3</v>
      </c>
      <c r="G57" s="16"/>
    </row>
    <row r="58" spans="1:7" x14ac:dyDescent="0.25">
      <c r="A58" s="13" t="s">
        <v>879</v>
      </c>
      <c r="B58" s="31" t="s">
        <v>880</v>
      </c>
      <c r="C58" s="31" t="s">
        <v>273</v>
      </c>
      <c r="D58" s="14">
        <v>27025</v>
      </c>
      <c r="E58" s="15">
        <v>757.11</v>
      </c>
      <c r="F58" s="16">
        <v>5.7000000000000002E-3</v>
      </c>
      <c r="G58" s="16"/>
    </row>
    <row r="59" spans="1:7" x14ac:dyDescent="0.25">
      <c r="A59" s="13" t="s">
        <v>897</v>
      </c>
      <c r="B59" s="31" t="s">
        <v>898</v>
      </c>
      <c r="C59" s="31" t="s">
        <v>278</v>
      </c>
      <c r="D59" s="14">
        <v>250236</v>
      </c>
      <c r="E59" s="15">
        <v>740.95</v>
      </c>
      <c r="F59" s="16">
        <v>5.5999999999999999E-3</v>
      </c>
      <c r="G59" s="16"/>
    </row>
    <row r="60" spans="1:7" x14ac:dyDescent="0.25">
      <c r="A60" s="13" t="s">
        <v>1227</v>
      </c>
      <c r="B60" s="31" t="s">
        <v>1228</v>
      </c>
      <c r="C60" s="31" t="s">
        <v>371</v>
      </c>
      <c r="D60" s="14">
        <v>487430</v>
      </c>
      <c r="E60" s="15">
        <v>738.07</v>
      </c>
      <c r="F60" s="16">
        <v>5.5999999999999999E-3</v>
      </c>
      <c r="G60" s="16"/>
    </row>
    <row r="61" spans="1:7" x14ac:dyDescent="0.25">
      <c r="A61" s="13" t="s">
        <v>279</v>
      </c>
      <c r="B61" s="31" t="s">
        <v>280</v>
      </c>
      <c r="C61" s="31" t="s">
        <v>281</v>
      </c>
      <c r="D61" s="14">
        <v>23011</v>
      </c>
      <c r="E61" s="15">
        <v>727.17</v>
      </c>
      <c r="F61" s="16">
        <v>5.4999999999999997E-3</v>
      </c>
      <c r="G61" s="16"/>
    </row>
    <row r="62" spans="1:7" x14ac:dyDescent="0.25">
      <c r="A62" s="13" t="s">
        <v>329</v>
      </c>
      <c r="B62" s="31" t="s">
        <v>330</v>
      </c>
      <c r="C62" s="31" t="s">
        <v>311</v>
      </c>
      <c r="D62" s="14">
        <v>687674</v>
      </c>
      <c r="E62" s="15">
        <v>722.61</v>
      </c>
      <c r="F62" s="16">
        <v>5.4999999999999997E-3</v>
      </c>
      <c r="G62" s="16"/>
    </row>
    <row r="63" spans="1:7" x14ac:dyDescent="0.25">
      <c r="A63" s="13" t="s">
        <v>496</v>
      </c>
      <c r="B63" s="31" t="s">
        <v>497</v>
      </c>
      <c r="C63" s="31" t="s">
        <v>404</v>
      </c>
      <c r="D63" s="14">
        <v>182840</v>
      </c>
      <c r="E63" s="15">
        <v>721.85</v>
      </c>
      <c r="F63" s="16">
        <v>5.4999999999999997E-3</v>
      </c>
      <c r="G63" s="16"/>
    </row>
    <row r="64" spans="1:7" x14ac:dyDescent="0.25">
      <c r="A64" s="13" t="s">
        <v>1081</v>
      </c>
      <c r="B64" s="31" t="s">
        <v>1082</v>
      </c>
      <c r="C64" s="31" t="s">
        <v>304</v>
      </c>
      <c r="D64" s="14">
        <v>18137</v>
      </c>
      <c r="E64" s="15">
        <v>717.64</v>
      </c>
      <c r="F64" s="16">
        <v>5.4000000000000003E-3</v>
      </c>
      <c r="G64" s="16"/>
    </row>
    <row r="65" spans="1:7" x14ac:dyDescent="0.25">
      <c r="A65" s="13" t="s">
        <v>1200</v>
      </c>
      <c r="B65" s="31" t="s">
        <v>1201</v>
      </c>
      <c r="C65" s="31" t="s">
        <v>304</v>
      </c>
      <c r="D65" s="14">
        <v>70878</v>
      </c>
      <c r="E65" s="15">
        <v>685.89</v>
      </c>
      <c r="F65" s="16">
        <v>5.1999999999999998E-3</v>
      </c>
      <c r="G65" s="16"/>
    </row>
    <row r="66" spans="1:7" x14ac:dyDescent="0.25">
      <c r="A66" s="13" t="s">
        <v>1349</v>
      </c>
      <c r="B66" s="31" t="s">
        <v>1350</v>
      </c>
      <c r="C66" s="31" t="s">
        <v>292</v>
      </c>
      <c r="D66" s="14">
        <v>78254</v>
      </c>
      <c r="E66" s="15">
        <v>681.75</v>
      </c>
      <c r="F66" s="16">
        <v>5.1999999999999998E-3</v>
      </c>
      <c r="G66" s="16"/>
    </row>
    <row r="67" spans="1:7" x14ac:dyDescent="0.25">
      <c r="A67" s="13" t="s">
        <v>379</v>
      </c>
      <c r="B67" s="31" t="s">
        <v>380</v>
      </c>
      <c r="C67" s="31" t="s">
        <v>257</v>
      </c>
      <c r="D67" s="14">
        <v>242245</v>
      </c>
      <c r="E67" s="15">
        <v>680.71</v>
      </c>
      <c r="F67" s="16">
        <v>5.1999999999999998E-3</v>
      </c>
      <c r="G67" s="16"/>
    </row>
    <row r="68" spans="1:7" x14ac:dyDescent="0.25">
      <c r="A68" s="13" t="s">
        <v>1217</v>
      </c>
      <c r="B68" s="31" t="s">
        <v>1218</v>
      </c>
      <c r="C68" s="31" t="s">
        <v>573</v>
      </c>
      <c r="D68" s="14">
        <v>881888</v>
      </c>
      <c r="E68" s="15">
        <v>672.62</v>
      </c>
      <c r="F68" s="16">
        <v>5.1000000000000004E-3</v>
      </c>
      <c r="G68" s="16"/>
    </row>
    <row r="69" spans="1:7" x14ac:dyDescent="0.25">
      <c r="A69" s="13" t="s">
        <v>494</v>
      </c>
      <c r="B69" s="31" t="s">
        <v>495</v>
      </c>
      <c r="C69" s="31" t="s">
        <v>304</v>
      </c>
      <c r="D69" s="14">
        <v>594491</v>
      </c>
      <c r="E69" s="15">
        <v>626</v>
      </c>
      <c r="F69" s="16">
        <v>4.7000000000000002E-3</v>
      </c>
      <c r="G69" s="16"/>
    </row>
    <row r="70" spans="1:7" x14ac:dyDescent="0.25">
      <c r="A70" s="13" t="s">
        <v>282</v>
      </c>
      <c r="B70" s="31" t="s">
        <v>283</v>
      </c>
      <c r="C70" s="31" t="s">
        <v>284</v>
      </c>
      <c r="D70" s="14">
        <v>153583</v>
      </c>
      <c r="E70" s="15">
        <v>615.33000000000004</v>
      </c>
      <c r="F70" s="16">
        <v>4.7000000000000002E-3</v>
      </c>
      <c r="G70" s="16"/>
    </row>
    <row r="71" spans="1:7" x14ac:dyDescent="0.25">
      <c r="A71" s="13" t="s">
        <v>1257</v>
      </c>
      <c r="B71" s="31" t="s">
        <v>1258</v>
      </c>
      <c r="C71" s="31" t="s">
        <v>864</v>
      </c>
      <c r="D71" s="14">
        <v>123332</v>
      </c>
      <c r="E71" s="15">
        <v>609.88</v>
      </c>
      <c r="F71" s="16">
        <v>4.5999999999999999E-3</v>
      </c>
      <c r="G71" s="16"/>
    </row>
    <row r="72" spans="1:7" x14ac:dyDescent="0.25">
      <c r="A72" s="13" t="s">
        <v>858</v>
      </c>
      <c r="B72" s="31" t="s">
        <v>859</v>
      </c>
      <c r="C72" s="31" t="s">
        <v>346</v>
      </c>
      <c r="D72" s="14">
        <v>74013</v>
      </c>
      <c r="E72" s="15">
        <v>588.4</v>
      </c>
      <c r="F72" s="16">
        <v>4.4999999999999997E-3</v>
      </c>
      <c r="G72" s="16"/>
    </row>
    <row r="73" spans="1:7" x14ac:dyDescent="0.25">
      <c r="A73" s="13" t="s">
        <v>340</v>
      </c>
      <c r="B73" s="31" t="s">
        <v>341</v>
      </c>
      <c r="C73" s="31" t="s">
        <v>281</v>
      </c>
      <c r="D73" s="14">
        <v>40000</v>
      </c>
      <c r="E73" s="15">
        <v>541.88</v>
      </c>
      <c r="F73" s="16">
        <v>4.1000000000000003E-3</v>
      </c>
      <c r="G73" s="16"/>
    </row>
    <row r="74" spans="1:7" x14ac:dyDescent="0.25">
      <c r="A74" s="13" t="s">
        <v>974</v>
      </c>
      <c r="B74" s="31" t="s">
        <v>975</v>
      </c>
      <c r="C74" s="31" t="s">
        <v>292</v>
      </c>
      <c r="D74" s="14">
        <v>1711</v>
      </c>
      <c r="E74" s="15">
        <v>443.41</v>
      </c>
      <c r="F74" s="16">
        <v>3.3999999999999998E-3</v>
      </c>
      <c r="G74" s="16"/>
    </row>
    <row r="75" spans="1:7" x14ac:dyDescent="0.25">
      <c r="A75" s="13" t="s">
        <v>440</v>
      </c>
      <c r="B75" s="31" t="s">
        <v>441</v>
      </c>
      <c r="C75" s="31" t="s">
        <v>257</v>
      </c>
      <c r="D75" s="14">
        <v>128150</v>
      </c>
      <c r="E75" s="15">
        <v>429.82</v>
      </c>
      <c r="F75" s="16">
        <v>3.3E-3</v>
      </c>
      <c r="G75" s="16"/>
    </row>
    <row r="76" spans="1:7" x14ac:dyDescent="0.25">
      <c r="A76" s="13" t="s">
        <v>479</v>
      </c>
      <c r="B76" s="31" t="s">
        <v>480</v>
      </c>
      <c r="C76" s="31" t="s">
        <v>323</v>
      </c>
      <c r="D76" s="14">
        <v>56993</v>
      </c>
      <c r="E76" s="15">
        <v>12.81</v>
      </c>
      <c r="F76" s="16">
        <v>1E-4</v>
      </c>
      <c r="G76" s="16"/>
    </row>
    <row r="77" spans="1:7" x14ac:dyDescent="0.25">
      <c r="A77" s="13" t="s">
        <v>319</v>
      </c>
      <c r="B77" s="31" t="s">
        <v>320</v>
      </c>
      <c r="C77" s="31" t="s">
        <v>295</v>
      </c>
      <c r="D77" s="14">
        <v>228</v>
      </c>
      <c r="E77" s="15">
        <v>3.06</v>
      </c>
      <c r="F77" s="60" t="s">
        <v>197</v>
      </c>
      <c r="G77" s="16"/>
    </row>
    <row r="78" spans="1:7" x14ac:dyDescent="0.25">
      <c r="A78" s="13" t="s">
        <v>293</v>
      </c>
      <c r="B78" s="31" t="s">
        <v>294</v>
      </c>
      <c r="C78" s="31" t="s">
        <v>295</v>
      </c>
      <c r="D78" s="14">
        <v>233</v>
      </c>
      <c r="E78" s="15">
        <v>2.91</v>
      </c>
      <c r="F78" s="60" t="s">
        <v>197</v>
      </c>
      <c r="G78" s="16"/>
    </row>
    <row r="79" spans="1:7" x14ac:dyDescent="0.25">
      <c r="A79" s="13" t="s">
        <v>317</v>
      </c>
      <c r="B79" s="31" t="s">
        <v>318</v>
      </c>
      <c r="C79" s="31" t="s">
        <v>295</v>
      </c>
      <c r="D79" s="14">
        <v>50</v>
      </c>
      <c r="E79" s="15">
        <v>0.69</v>
      </c>
      <c r="F79" s="60" t="s">
        <v>197</v>
      </c>
      <c r="G79" s="16"/>
    </row>
    <row r="80" spans="1:7" x14ac:dyDescent="0.25">
      <c r="A80" s="17" t="s">
        <v>189</v>
      </c>
      <c r="B80" s="32"/>
      <c r="C80" s="32"/>
      <c r="D80" s="18"/>
      <c r="E80" s="37">
        <f>SUM(E10:E79)</f>
        <v>120081.33000000002</v>
      </c>
      <c r="F80" s="80">
        <f>SUM(F10:F79)</f>
        <v>0.90869999999999984</v>
      </c>
      <c r="G80" s="21"/>
    </row>
    <row r="81" spans="1:7" x14ac:dyDescent="0.25">
      <c r="A81" s="17" t="s">
        <v>481</v>
      </c>
      <c r="B81" s="31"/>
      <c r="C81" s="31"/>
      <c r="D81" s="14"/>
      <c r="E81" s="15"/>
      <c r="F81" s="16"/>
      <c r="G81" s="16"/>
    </row>
    <row r="82" spans="1:7" x14ac:dyDescent="0.25">
      <c r="A82" s="17" t="s">
        <v>189</v>
      </c>
      <c r="B82" s="31"/>
      <c r="C82" s="31"/>
      <c r="D82" s="14"/>
      <c r="E82" s="39" t="s">
        <v>155</v>
      </c>
      <c r="F82" s="40" t="s">
        <v>155</v>
      </c>
      <c r="G82" s="16"/>
    </row>
    <row r="83" spans="1:7" x14ac:dyDescent="0.25">
      <c r="A83" s="24" t="s">
        <v>192</v>
      </c>
      <c r="B83" s="33"/>
      <c r="C83" s="33"/>
      <c r="D83" s="25"/>
      <c r="E83" s="28">
        <f>E80</f>
        <v>120081.33000000002</v>
      </c>
      <c r="F83" s="81">
        <f>F80</f>
        <v>0.90869999999999984</v>
      </c>
      <c r="G83" s="21"/>
    </row>
    <row r="84" spans="1:7" x14ac:dyDescent="0.25">
      <c r="A84" s="13"/>
      <c r="B84" s="31"/>
      <c r="C84" s="31"/>
      <c r="D84" s="14"/>
      <c r="E84" s="15"/>
      <c r="F84" s="16"/>
      <c r="G84" s="16"/>
    </row>
    <row r="85" spans="1:7" x14ac:dyDescent="0.25">
      <c r="A85" s="75" t="s">
        <v>156</v>
      </c>
      <c r="B85" s="32"/>
      <c r="C85" s="32"/>
      <c r="D85" s="18"/>
      <c r="E85" s="41"/>
      <c r="F85" s="21"/>
      <c r="G85" s="16"/>
    </row>
    <row r="86" spans="1:7" x14ac:dyDescent="0.25">
      <c r="A86" s="75" t="s">
        <v>2357</v>
      </c>
      <c r="B86" s="31"/>
      <c r="C86" s="31"/>
      <c r="D86" s="14"/>
      <c r="E86" s="15"/>
      <c r="F86" s="16"/>
      <c r="G86" s="16"/>
    </row>
    <row r="87" spans="1:7" x14ac:dyDescent="0.25">
      <c r="A87" s="75" t="s">
        <v>2358</v>
      </c>
      <c r="B87" s="31"/>
      <c r="C87" s="31"/>
      <c r="D87" s="14"/>
      <c r="E87" s="15"/>
      <c r="F87" s="16"/>
      <c r="G87" s="16"/>
    </row>
    <row r="88" spans="1:7" x14ac:dyDescent="0.25">
      <c r="A88" s="13" t="s">
        <v>2359</v>
      </c>
      <c r="B88" s="31" t="s">
        <v>2360</v>
      </c>
      <c r="C88" s="31" t="s">
        <v>287</v>
      </c>
      <c r="D88" s="14">
        <v>136780</v>
      </c>
      <c r="E88" s="15">
        <v>14.02</v>
      </c>
      <c r="F88" s="16">
        <v>1E-4</v>
      </c>
      <c r="G88" s="16">
        <v>8.1479999999999997E-2</v>
      </c>
    </row>
    <row r="89" spans="1:7" x14ac:dyDescent="0.25">
      <c r="A89" s="17" t="s">
        <v>189</v>
      </c>
      <c r="B89" s="32"/>
      <c r="C89" s="32"/>
      <c r="D89" s="18"/>
      <c r="E89" s="37">
        <f>E88</f>
        <v>14.02</v>
      </c>
      <c r="F89" s="38">
        <v>1E-4</v>
      </c>
      <c r="G89" s="16"/>
    </row>
    <row r="90" spans="1:7" x14ac:dyDescent="0.25">
      <c r="A90" s="76" t="s">
        <v>192</v>
      </c>
      <c r="B90" s="77"/>
      <c r="C90" s="77"/>
      <c r="D90" s="78"/>
      <c r="E90" s="37">
        <f>E89</f>
        <v>14.02</v>
      </c>
      <c r="F90" s="29">
        <f>F89</f>
        <v>1E-4</v>
      </c>
      <c r="G90" s="16"/>
    </row>
    <row r="91" spans="1:7" x14ac:dyDescent="0.25">
      <c r="A91" s="13"/>
      <c r="B91" s="31"/>
      <c r="C91" s="31"/>
      <c r="D91" s="14"/>
      <c r="E91" s="15"/>
      <c r="F91" s="16"/>
      <c r="G91" s="16"/>
    </row>
    <row r="92" spans="1:7" x14ac:dyDescent="0.25">
      <c r="A92" s="13"/>
      <c r="B92" s="31"/>
      <c r="C92" s="31"/>
      <c r="D92" s="14"/>
      <c r="E92" s="15"/>
      <c r="F92" s="16"/>
      <c r="G92" s="16"/>
    </row>
    <row r="93" spans="1:7" x14ac:dyDescent="0.25">
      <c r="A93" s="13"/>
      <c r="B93" s="31"/>
      <c r="C93" s="31"/>
      <c r="D93" s="14"/>
      <c r="E93" s="15"/>
      <c r="F93" s="16"/>
      <c r="G93" s="16"/>
    </row>
    <row r="94" spans="1:7" x14ac:dyDescent="0.25">
      <c r="A94" s="17" t="s">
        <v>1525</v>
      </c>
      <c r="B94" s="31"/>
      <c r="C94" s="31"/>
      <c r="D94" s="14"/>
      <c r="E94" s="15"/>
      <c r="F94" s="16"/>
      <c r="G94" s="16"/>
    </row>
    <row r="95" spans="1:7" x14ac:dyDescent="0.25">
      <c r="A95" s="17" t="s">
        <v>1526</v>
      </c>
      <c r="B95" s="31"/>
      <c r="C95" s="31"/>
      <c r="D95" s="14"/>
      <c r="E95" s="15"/>
      <c r="F95" s="16"/>
      <c r="G95" s="16"/>
    </row>
    <row r="96" spans="1:7" x14ac:dyDescent="0.25">
      <c r="A96" s="13" t="s">
        <v>2361</v>
      </c>
      <c r="B96" s="31"/>
      <c r="C96" s="31" t="s">
        <v>295</v>
      </c>
      <c r="D96" s="14">
        <v>315200</v>
      </c>
      <c r="E96" s="15">
        <v>3921.72</v>
      </c>
      <c r="F96" s="16">
        <v>2.9670999999999999E-2</v>
      </c>
      <c r="G96" s="16"/>
    </row>
    <row r="97" spans="1:7" x14ac:dyDescent="0.25">
      <c r="A97" s="13" t="s">
        <v>2874</v>
      </c>
      <c r="B97" s="31"/>
      <c r="C97" s="31" t="s">
        <v>281</v>
      </c>
      <c r="D97" s="14">
        <v>49775</v>
      </c>
      <c r="E97" s="15">
        <v>1568.96</v>
      </c>
      <c r="F97" s="16">
        <v>1.187E-2</v>
      </c>
      <c r="G97" s="16"/>
    </row>
    <row r="98" spans="1:7" x14ac:dyDescent="0.25">
      <c r="A98" s="13" t="s">
        <v>2364</v>
      </c>
      <c r="B98" s="31"/>
      <c r="C98" s="31" t="s">
        <v>295</v>
      </c>
      <c r="D98" s="14">
        <v>113400</v>
      </c>
      <c r="E98" s="15">
        <v>1551.99</v>
      </c>
      <c r="F98" s="16">
        <v>1.1742000000000001E-2</v>
      </c>
      <c r="G98" s="16"/>
    </row>
    <row r="99" spans="1:7" x14ac:dyDescent="0.25">
      <c r="A99" s="13" t="s">
        <v>2881</v>
      </c>
      <c r="B99" s="31"/>
      <c r="C99" s="31" t="s">
        <v>2611</v>
      </c>
      <c r="D99" s="14">
        <v>1980</v>
      </c>
      <c r="E99" s="15">
        <v>1002.5</v>
      </c>
      <c r="F99" s="16">
        <v>7.5839999999999996E-3</v>
      </c>
      <c r="G99" s="16"/>
    </row>
    <row r="100" spans="1:7" x14ac:dyDescent="0.25">
      <c r="A100" s="13" t="s">
        <v>2882</v>
      </c>
      <c r="B100" s="31"/>
      <c r="C100" s="31" t="s">
        <v>295</v>
      </c>
      <c r="D100" s="14">
        <v>44800</v>
      </c>
      <c r="E100" s="15">
        <v>592.44000000000005</v>
      </c>
      <c r="F100" s="16">
        <v>4.4819999999999999E-3</v>
      </c>
      <c r="G100" s="16"/>
    </row>
    <row r="101" spans="1:7" x14ac:dyDescent="0.25">
      <c r="A101" s="13" t="s">
        <v>2610</v>
      </c>
      <c r="B101" s="31"/>
      <c r="C101" s="31" t="s">
        <v>2611</v>
      </c>
      <c r="D101" s="14">
        <v>2080</v>
      </c>
      <c r="E101" s="15">
        <v>466.46</v>
      </c>
      <c r="F101" s="16">
        <v>3.529E-3</v>
      </c>
      <c r="G101" s="16"/>
    </row>
    <row r="102" spans="1:7" x14ac:dyDescent="0.25">
      <c r="A102" s="17" t="s">
        <v>189</v>
      </c>
      <c r="B102" s="32"/>
      <c r="C102" s="32"/>
      <c r="D102" s="18"/>
      <c r="E102" s="37">
        <v>9104.07</v>
      </c>
      <c r="F102" s="38">
        <v>6.8877999999999995E-2</v>
      </c>
      <c r="G102" s="21"/>
    </row>
    <row r="103" spans="1:7" x14ac:dyDescent="0.25">
      <c r="A103" s="13"/>
      <c r="B103" s="31"/>
      <c r="C103" s="31"/>
      <c r="D103" s="14"/>
      <c r="E103" s="15"/>
      <c r="F103" s="16"/>
      <c r="G103" s="16"/>
    </row>
    <row r="104" spans="1:7" x14ac:dyDescent="0.25">
      <c r="A104" s="13"/>
      <c r="B104" s="31"/>
      <c r="C104" s="31"/>
      <c r="D104" s="14"/>
      <c r="E104" s="15"/>
      <c r="F104" s="16"/>
      <c r="G104" s="16"/>
    </row>
    <row r="105" spans="1:7" x14ac:dyDescent="0.25">
      <c r="A105" s="13"/>
      <c r="B105" s="31"/>
      <c r="C105" s="31"/>
      <c r="D105" s="14"/>
      <c r="E105" s="15"/>
      <c r="F105" s="16"/>
      <c r="G105" s="16"/>
    </row>
    <row r="106" spans="1:7" x14ac:dyDescent="0.25">
      <c r="A106" s="24" t="s">
        <v>192</v>
      </c>
      <c r="B106" s="33"/>
      <c r="C106" s="33"/>
      <c r="D106" s="25"/>
      <c r="E106" s="19">
        <v>9104.07</v>
      </c>
      <c r="F106" s="20">
        <v>6.8877999999999995E-2</v>
      </c>
      <c r="G106" s="21"/>
    </row>
    <row r="107" spans="1:7" x14ac:dyDescent="0.25">
      <c r="A107" s="13"/>
      <c r="B107" s="31"/>
      <c r="C107" s="31"/>
      <c r="D107" s="14"/>
      <c r="E107" s="15"/>
      <c r="F107" s="16"/>
      <c r="G107" s="16"/>
    </row>
    <row r="108" spans="1:7" x14ac:dyDescent="0.25">
      <c r="A108" s="17" t="s">
        <v>599</v>
      </c>
      <c r="B108" s="31"/>
      <c r="C108" s="31"/>
      <c r="D108" s="14"/>
      <c r="E108" s="15"/>
      <c r="F108" s="16"/>
      <c r="G108" s="16"/>
    </row>
    <row r="109" spans="1:7" x14ac:dyDescent="0.25">
      <c r="A109" s="13"/>
      <c r="B109" s="31"/>
      <c r="C109" s="31"/>
      <c r="D109" s="14"/>
      <c r="E109" s="15"/>
      <c r="F109" s="16"/>
      <c r="G109" s="16"/>
    </row>
    <row r="110" spans="1:7" x14ac:dyDescent="0.25">
      <c r="A110" s="17" t="s">
        <v>600</v>
      </c>
      <c r="B110" s="31"/>
      <c r="C110" s="31"/>
      <c r="D110" s="14"/>
      <c r="E110" s="15"/>
      <c r="F110" s="16"/>
      <c r="G110" s="16"/>
    </row>
    <row r="111" spans="1:7" x14ac:dyDescent="0.25">
      <c r="A111" s="13" t="s">
        <v>603</v>
      </c>
      <c r="B111" s="31" t="s">
        <v>604</v>
      </c>
      <c r="C111" s="31" t="s">
        <v>238</v>
      </c>
      <c r="D111" s="14">
        <v>800000</v>
      </c>
      <c r="E111" s="15">
        <v>792.5</v>
      </c>
      <c r="F111" s="16">
        <v>6.0000000000000001E-3</v>
      </c>
      <c r="G111" s="16">
        <v>5.4002000000000001E-2</v>
      </c>
    </row>
    <row r="112" spans="1:7" x14ac:dyDescent="0.25">
      <c r="A112" s="13" t="s">
        <v>605</v>
      </c>
      <c r="B112" s="31" t="s">
        <v>606</v>
      </c>
      <c r="C112" s="31" t="s">
        <v>238</v>
      </c>
      <c r="D112" s="14">
        <v>500000</v>
      </c>
      <c r="E112" s="15">
        <v>494.3</v>
      </c>
      <c r="F112" s="16">
        <v>3.7000000000000002E-3</v>
      </c>
      <c r="G112" s="16">
        <v>5.3999999999999999E-2</v>
      </c>
    </row>
    <row r="113" spans="1:7" x14ac:dyDescent="0.25">
      <c r="A113" s="13" t="s">
        <v>1019</v>
      </c>
      <c r="B113" s="31" t="s">
        <v>1020</v>
      </c>
      <c r="C113" s="31" t="s">
        <v>238</v>
      </c>
      <c r="D113" s="14">
        <v>350000</v>
      </c>
      <c r="E113" s="15">
        <v>349.95</v>
      </c>
      <c r="F113" s="16">
        <v>2.5999999999999999E-3</v>
      </c>
      <c r="G113" s="16">
        <v>5.3297999999999998E-2</v>
      </c>
    </row>
    <row r="114" spans="1:7" x14ac:dyDescent="0.25">
      <c r="A114" s="13" t="s">
        <v>832</v>
      </c>
      <c r="B114" s="31" t="s">
        <v>833</v>
      </c>
      <c r="C114" s="31" t="s">
        <v>238</v>
      </c>
      <c r="D114" s="14">
        <v>350000</v>
      </c>
      <c r="E114" s="15">
        <v>348.89</v>
      </c>
      <c r="F114" s="16">
        <v>2.5999999999999999E-3</v>
      </c>
      <c r="G114" s="16">
        <v>5.3011000000000003E-2</v>
      </c>
    </row>
    <row r="115" spans="1:7" x14ac:dyDescent="0.25">
      <c r="A115" s="17" t="s">
        <v>189</v>
      </c>
      <c r="B115" s="32"/>
      <c r="C115" s="32"/>
      <c r="D115" s="18"/>
      <c r="E115" s="37">
        <v>1985.64</v>
      </c>
      <c r="F115" s="38">
        <v>1.49E-2</v>
      </c>
      <c r="G115" s="21"/>
    </row>
    <row r="116" spans="1:7" x14ac:dyDescent="0.25">
      <c r="A116" s="13"/>
      <c r="B116" s="31"/>
      <c r="C116" s="31"/>
      <c r="D116" s="14"/>
      <c r="E116" s="15"/>
      <c r="F116" s="16"/>
      <c r="G116" s="16"/>
    </row>
    <row r="117" spans="1:7" x14ac:dyDescent="0.25">
      <c r="A117" s="24" t="s">
        <v>192</v>
      </c>
      <c r="B117" s="33"/>
      <c r="C117" s="33"/>
      <c r="D117" s="25"/>
      <c r="E117" s="19">
        <v>1985.64</v>
      </c>
      <c r="F117" s="20">
        <v>1.49E-2</v>
      </c>
      <c r="G117" s="21"/>
    </row>
    <row r="118" spans="1:7" x14ac:dyDescent="0.25">
      <c r="A118" s="13"/>
      <c r="B118" s="31"/>
      <c r="C118" s="31"/>
      <c r="D118" s="14"/>
      <c r="E118" s="15"/>
      <c r="F118" s="16"/>
      <c r="G118" s="16"/>
    </row>
    <row r="119" spans="1:7" x14ac:dyDescent="0.25">
      <c r="A119" s="13"/>
      <c r="B119" s="31"/>
      <c r="C119" s="31"/>
      <c r="D119" s="14"/>
      <c r="E119" s="15"/>
      <c r="F119" s="16"/>
      <c r="G119" s="16"/>
    </row>
    <row r="120" spans="1:7" x14ac:dyDescent="0.25">
      <c r="A120" s="17" t="s">
        <v>193</v>
      </c>
      <c r="B120" s="31"/>
      <c r="C120" s="31"/>
      <c r="D120" s="14"/>
      <c r="E120" s="15"/>
      <c r="F120" s="16"/>
      <c r="G120" s="16"/>
    </row>
    <row r="121" spans="1:7" x14ac:dyDescent="0.25">
      <c r="A121" s="13" t="s">
        <v>194</v>
      </c>
      <c r="B121" s="31"/>
      <c r="C121" s="31"/>
      <c r="D121" s="14"/>
      <c r="E121" s="15">
        <v>10287.58</v>
      </c>
      <c r="F121" s="16">
        <v>7.7799999999999994E-2</v>
      </c>
      <c r="G121" s="16">
        <v>5.2232000000000001E-2</v>
      </c>
    </row>
    <row r="122" spans="1:7" x14ac:dyDescent="0.25">
      <c r="A122" s="17" t="s">
        <v>189</v>
      </c>
      <c r="B122" s="32"/>
      <c r="C122" s="32"/>
      <c r="D122" s="18"/>
      <c r="E122" s="37">
        <v>10287.58</v>
      </c>
      <c r="F122" s="38">
        <v>7.7799999999999994E-2</v>
      </c>
      <c r="G122" s="21"/>
    </row>
    <row r="123" spans="1:7" x14ac:dyDescent="0.25">
      <c r="A123" s="13"/>
      <c r="B123" s="31"/>
      <c r="C123" s="31"/>
      <c r="D123" s="14"/>
      <c r="E123" s="15"/>
      <c r="F123" s="16"/>
      <c r="G123" s="16"/>
    </row>
    <row r="124" spans="1:7" x14ac:dyDescent="0.25">
      <c r="A124" s="24" t="s">
        <v>192</v>
      </c>
      <c r="B124" s="33"/>
      <c r="C124" s="33"/>
      <c r="D124" s="25"/>
      <c r="E124" s="19">
        <v>10287.58</v>
      </c>
      <c r="F124" s="20">
        <v>7.7799999999999994E-2</v>
      </c>
      <c r="G124" s="21"/>
    </row>
    <row r="125" spans="1:7" x14ac:dyDescent="0.25">
      <c r="A125" s="13" t="s">
        <v>195</v>
      </c>
      <c r="B125" s="31"/>
      <c r="C125" s="31"/>
      <c r="D125" s="14"/>
      <c r="E125" s="15">
        <v>2.9443345999999999</v>
      </c>
      <c r="F125" s="60" t="s">
        <v>197</v>
      </c>
      <c r="G125" s="16"/>
    </row>
    <row r="126" spans="1:7" x14ac:dyDescent="0.25">
      <c r="A126" s="13" t="s">
        <v>196</v>
      </c>
      <c r="B126" s="31"/>
      <c r="C126" s="31"/>
      <c r="D126" s="14"/>
      <c r="E126" s="35">
        <v>-202.42433460000001</v>
      </c>
      <c r="F126" s="36">
        <v>-1.5219999999999999E-3</v>
      </c>
      <c r="G126" s="16">
        <v>5.2232000000000001E-2</v>
      </c>
    </row>
    <row r="127" spans="1:7" x14ac:dyDescent="0.25">
      <c r="A127" s="26" t="s">
        <v>198</v>
      </c>
      <c r="B127" s="34"/>
      <c r="C127" s="34"/>
      <c r="D127" s="27"/>
      <c r="E127" s="28">
        <v>132169.09</v>
      </c>
      <c r="F127" s="29">
        <v>1</v>
      </c>
      <c r="G127" s="29"/>
    </row>
    <row r="129" spans="1:3" x14ac:dyDescent="0.25">
      <c r="A129" s="1" t="s">
        <v>1644</v>
      </c>
    </row>
    <row r="130" spans="1:3" x14ac:dyDescent="0.25">
      <c r="A130" s="74" t="s">
        <v>200</v>
      </c>
    </row>
    <row r="132" spans="1:3" x14ac:dyDescent="0.25">
      <c r="A132" s="1" t="s">
        <v>211</v>
      </c>
    </row>
    <row r="133" spans="1:3" x14ac:dyDescent="0.25">
      <c r="A133" s="48" t="s">
        <v>212</v>
      </c>
      <c r="B133" s="3" t="s">
        <v>155</v>
      </c>
    </row>
    <row r="134" spans="1:3" x14ac:dyDescent="0.25">
      <c r="A134" t="s">
        <v>213</v>
      </c>
    </row>
    <row r="135" spans="1:3" x14ac:dyDescent="0.25">
      <c r="A135" t="s">
        <v>214</v>
      </c>
      <c r="B135" t="s">
        <v>215</v>
      </c>
      <c r="C135" t="s">
        <v>215</v>
      </c>
    </row>
    <row r="136" spans="1:3" x14ac:dyDescent="0.25">
      <c r="B136" s="49">
        <v>45930</v>
      </c>
      <c r="C136" s="49">
        <v>46112</v>
      </c>
    </row>
    <row r="137" spans="1:3" x14ac:dyDescent="0.25">
      <c r="A137" t="s">
        <v>482</v>
      </c>
      <c r="B137">
        <v>95.31</v>
      </c>
      <c r="C137">
        <v>87.82</v>
      </c>
    </row>
    <row r="138" spans="1:3" x14ac:dyDescent="0.25">
      <c r="A138" t="s">
        <v>217</v>
      </c>
      <c r="B138">
        <v>38.82</v>
      </c>
      <c r="C138">
        <v>35.770000000000003</v>
      </c>
    </row>
    <row r="139" spans="1:3" x14ac:dyDescent="0.25">
      <c r="A139" t="s">
        <v>2373</v>
      </c>
      <c r="B139">
        <v>83.27</v>
      </c>
      <c r="C139">
        <v>76.150000000000006</v>
      </c>
    </row>
    <row r="140" spans="1:3" x14ac:dyDescent="0.25">
      <c r="A140" t="s">
        <v>2374</v>
      </c>
      <c r="B140">
        <v>84.26</v>
      </c>
      <c r="C140">
        <v>77.06</v>
      </c>
    </row>
    <row r="141" spans="1:3" x14ac:dyDescent="0.25">
      <c r="A141" t="s">
        <v>2883</v>
      </c>
      <c r="B141">
        <v>82.18</v>
      </c>
      <c r="C141">
        <v>75.16</v>
      </c>
    </row>
    <row r="142" spans="1:3" x14ac:dyDescent="0.25">
      <c r="A142" t="s">
        <v>2884</v>
      </c>
      <c r="B142">
        <v>67.17</v>
      </c>
      <c r="C142">
        <v>61.43</v>
      </c>
    </row>
    <row r="143" spans="1:3" x14ac:dyDescent="0.25">
      <c r="A143" t="s">
        <v>483</v>
      </c>
      <c r="B143">
        <v>82.77</v>
      </c>
      <c r="C143">
        <v>75.69</v>
      </c>
    </row>
    <row r="144" spans="1:3" x14ac:dyDescent="0.25">
      <c r="A144" t="s">
        <v>219</v>
      </c>
      <c r="B144">
        <v>27.29</v>
      </c>
      <c r="C144">
        <v>24.96</v>
      </c>
    </row>
    <row r="146" spans="1:4" x14ac:dyDescent="0.25">
      <c r="A146" t="s">
        <v>220</v>
      </c>
      <c r="B146" s="3" t="s">
        <v>155</v>
      </c>
    </row>
    <row r="147" spans="1:4" x14ac:dyDescent="0.25">
      <c r="A147" t="s">
        <v>221</v>
      </c>
      <c r="B147" s="3" t="s">
        <v>155</v>
      </c>
    </row>
    <row r="148" spans="1:4" x14ac:dyDescent="0.25">
      <c r="A148" s="48" t="s">
        <v>222</v>
      </c>
      <c r="B148" s="3" t="s">
        <v>155</v>
      </c>
    </row>
    <row r="149" spans="1:4" x14ac:dyDescent="0.25">
      <c r="A149" s="48" t="s">
        <v>223</v>
      </c>
      <c r="B149" s="3" t="s">
        <v>155</v>
      </c>
    </row>
    <row r="150" spans="1:4" x14ac:dyDescent="0.25">
      <c r="A150" t="s">
        <v>484</v>
      </c>
      <c r="B150" s="50">
        <v>1.3721000000000001</v>
      </c>
    </row>
    <row r="151" spans="1:4" ht="29.1" customHeight="1" x14ac:dyDescent="0.25">
      <c r="A151" s="48" t="s">
        <v>225</v>
      </c>
      <c r="B151" s="50">
        <v>9104.0664950000009</v>
      </c>
    </row>
    <row r="152" spans="1:4" ht="29.1" customHeight="1" x14ac:dyDescent="0.25">
      <c r="A152" s="48" t="s">
        <v>226</v>
      </c>
      <c r="B152" s="3" t="s">
        <v>155</v>
      </c>
    </row>
    <row r="153" spans="1:4" ht="29.1" customHeight="1" x14ac:dyDescent="0.25">
      <c r="A153" s="48" t="s">
        <v>227</v>
      </c>
      <c r="B153" s="52">
        <v>4205.07</v>
      </c>
    </row>
    <row r="154" spans="1:4" x14ac:dyDescent="0.25">
      <c r="A154" s="48" t="s">
        <v>228</v>
      </c>
      <c r="B154" s="3" t="s">
        <v>155</v>
      </c>
    </row>
    <row r="155" spans="1:4" x14ac:dyDescent="0.25">
      <c r="A155" s="48" t="s">
        <v>229</v>
      </c>
      <c r="B155" s="3" t="s">
        <v>155</v>
      </c>
    </row>
    <row r="157" spans="1:4" ht="69.95" customHeight="1" x14ac:dyDescent="0.25">
      <c r="A157" s="120" t="s">
        <v>230</v>
      </c>
      <c r="B157" s="120" t="s">
        <v>231</v>
      </c>
      <c r="C157" s="120" t="s">
        <v>3</v>
      </c>
      <c r="D157" s="120" t="s">
        <v>4</v>
      </c>
    </row>
    <row r="158" spans="1:4" ht="69.95" customHeight="1" x14ac:dyDescent="0.25">
      <c r="A158" s="120" t="s">
        <v>2885</v>
      </c>
      <c r="B158" s="120"/>
      <c r="C158" s="120" t="s">
        <v>111</v>
      </c>
      <c r="D158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H91"/>
  <sheetViews>
    <sheetView showGridLines="0" workbookViewId="0">
      <pane ySplit="6" topLeftCell="A65" activePane="bottomLeft" state="frozen"/>
      <selection activeCell="B70" sqref="B70"/>
      <selection pane="bottomLeft" activeCell="A84" sqref="A84"/>
    </sheetView>
  </sheetViews>
  <sheetFormatPr defaultRowHeight="15" x14ac:dyDescent="0.25"/>
  <cols>
    <col min="1" max="1" width="68.140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71093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2886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2887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274</v>
      </c>
      <c r="B10" s="31" t="s">
        <v>275</v>
      </c>
      <c r="C10" s="31" t="s">
        <v>273</v>
      </c>
      <c r="D10" s="14">
        <v>6686</v>
      </c>
      <c r="E10" s="15">
        <v>179.42</v>
      </c>
      <c r="F10" s="16">
        <v>5.6800000000000003E-2</v>
      </c>
      <c r="G10" s="16"/>
    </row>
    <row r="11" spans="1:8" x14ac:dyDescent="0.25">
      <c r="A11" s="13" t="s">
        <v>282</v>
      </c>
      <c r="B11" s="31" t="s">
        <v>283</v>
      </c>
      <c r="C11" s="31" t="s">
        <v>284</v>
      </c>
      <c r="D11" s="14">
        <v>44502</v>
      </c>
      <c r="E11" s="15">
        <v>178.3</v>
      </c>
      <c r="F11" s="16">
        <v>5.6399999999999999E-2</v>
      </c>
      <c r="G11" s="16"/>
    </row>
    <row r="12" spans="1:8" x14ac:dyDescent="0.25">
      <c r="A12" s="13" t="s">
        <v>271</v>
      </c>
      <c r="B12" s="31" t="s">
        <v>272</v>
      </c>
      <c r="C12" s="31" t="s">
        <v>273</v>
      </c>
      <c r="D12" s="14">
        <v>7390</v>
      </c>
      <c r="E12" s="15">
        <v>176.58</v>
      </c>
      <c r="F12" s="16">
        <v>5.5899999999999998E-2</v>
      </c>
      <c r="G12" s="16"/>
    </row>
    <row r="13" spans="1:8" x14ac:dyDescent="0.25">
      <c r="A13" s="13" t="s">
        <v>501</v>
      </c>
      <c r="B13" s="31" t="s">
        <v>502</v>
      </c>
      <c r="C13" s="31" t="s">
        <v>323</v>
      </c>
      <c r="D13" s="14">
        <v>13927</v>
      </c>
      <c r="E13" s="15">
        <v>163.61000000000001</v>
      </c>
      <c r="F13" s="16">
        <v>5.1799999999999999E-2</v>
      </c>
      <c r="G13" s="16"/>
    </row>
    <row r="14" spans="1:8" x14ac:dyDescent="0.25">
      <c r="A14" s="13" t="s">
        <v>505</v>
      </c>
      <c r="B14" s="31" t="s">
        <v>506</v>
      </c>
      <c r="C14" s="31" t="s">
        <v>287</v>
      </c>
      <c r="D14" s="14">
        <v>2421</v>
      </c>
      <c r="E14" s="15">
        <v>159.44999999999999</v>
      </c>
      <c r="F14" s="16">
        <v>5.04E-2</v>
      </c>
      <c r="G14" s="16"/>
    </row>
    <row r="15" spans="1:8" x14ac:dyDescent="0.25">
      <c r="A15" s="13" t="s">
        <v>503</v>
      </c>
      <c r="B15" s="31" t="s">
        <v>504</v>
      </c>
      <c r="C15" s="31" t="s">
        <v>287</v>
      </c>
      <c r="D15" s="14">
        <v>3144</v>
      </c>
      <c r="E15" s="15">
        <v>159.18</v>
      </c>
      <c r="F15" s="16">
        <v>5.0299999999999997E-2</v>
      </c>
      <c r="G15" s="16"/>
    </row>
    <row r="16" spans="1:8" x14ac:dyDescent="0.25">
      <c r="A16" s="13" t="s">
        <v>507</v>
      </c>
      <c r="B16" s="31" t="s">
        <v>508</v>
      </c>
      <c r="C16" s="31" t="s">
        <v>378</v>
      </c>
      <c r="D16" s="14">
        <v>3305</v>
      </c>
      <c r="E16" s="15">
        <v>148.72999999999999</v>
      </c>
      <c r="F16" s="16">
        <v>4.7E-2</v>
      </c>
      <c r="G16" s="16"/>
    </row>
    <row r="17" spans="1:7" x14ac:dyDescent="0.25">
      <c r="A17" s="13" t="s">
        <v>429</v>
      </c>
      <c r="B17" s="31" t="s">
        <v>430</v>
      </c>
      <c r="C17" s="31" t="s">
        <v>281</v>
      </c>
      <c r="D17" s="14">
        <v>17725</v>
      </c>
      <c r="E17" s="15">
        <v>142.07</v>
      </c>
      <c r="F17" s="16">
        <v>4.4900000000000002E-2</v>
      </c>
      <c r="G17" s="16"/>
    </row>
    <row r="18" spans="1:7" x14ac:dyDescent="0.25">
      <c r="A18" s="13" t="s">
        <v>509</v>
      </c>
      <c r="B18" s="31" t="s">
        <v>510</v>
      </c>
      <c r="C18" s="31" t="s">
        <v>352</v>
      </c>
      <c r="D18" s="14">
        <v>6462</v>
      </c>
      <c r="E18" s="15">
        <v>139.91999999999999</v>
      </c>
      <c r="F18" s="16">
        <v>4.4299999999999999E-2</v>
      </c>
      <c r="G18" s="16"/>
    </row>
    <row r="19" spans="1:7" x14ac:dyDescent="0.25">
      <c r="A19" s="13" t="s">
        <v>511</v>
      </c>
      <c r="B19" s="31" t="s">
        <v>512</v>
      </c>
      <c r="C19" s="31" t="s">
        <v>323</v>
      </c>
      <c r="D19" s="14">
        <v>2527</v>
      </c>
      <c r="E19" s="15">
        <v>137.04</v>
      </c>
      <c r="F19" s="16">
        <v>4.3299999999999998E-2</v>
      </c>
      <c r="G19" s="16"/>
    </row>
    <row r="20" spans="1:7" x14ac:dyDescent="0.25">
      <c r="A20" s="13" t="s">
        <v>367</v>
      </c>
      <c r="B20" s="31" t="s">
        <v>368</v>
      </c>
      <c r="C20" s="31" t="s">
        <v>287</v>
      </c>
      <c r="D20" s="14">
        <v>1067</v>
      </c>
      <c r="E20" s="15">
        <v>131.31</v>
      </c>
      <c r="F20" s="16">
        <v>4.1500000000000002E-2</v>
      </c>
      <c r="G20" s="16"/>
    </row>
    <row r="21" spans="1:7" x14ac:dyDescent="0.25">
      <c r="A21" s="13" t="s">
        <v>279</v>
      </c>
      <c r="B21" s="31" t="s">
        <v>280</v>
      </c>
      <c r="C21" s="31" t="s">
        <v>281</v>
      </c>
      <c r="D21" s="14">
        <v>3665</v>
      </c>
      <c r="E21" s="15">
        <v>115.82</v>
      </c>
      <c r="F21" s="16">
        <v>3.6600000000000001E-2</v>
      </c>
      <c r="G21" s="16"/>
    </row>
    <row r="22" spans="1:7" x14ac:dyDescent="0.25">
      <c r="A22" s="13" t="s">
        <v>409</v>
      </c>
      <c r="B22" s="31" t="s">
        <v>410</v>
      </c>
      <c r="C22" s="31" t="s">
        <v>260</v>
      </c>
      <c r="D22" s="14">
        <v>83230</v>
      </c>
      <c r="E22" s="15">
        <v>102.75</v>
      </c>
      <c r="F22" s="16">
        <v>3.2500000000000001E-2</v>
      </c>
      <c r="G22" s="16"/>
    </row>
    <row r="23" spans="1:7" x14ac:dyDescent="0.25">
      <c r="A23" s="13" t="s">
        <v>513</v>
      </c>
      <c r="B23" s="31" t="s">
        <v>514</v>
      </c>
      <c r="C23" s="31" t="s">
        <v>366</v>
      </c>
      <c r="D23" s="14">
        <v>2748</v>
      </c>
      <c r="E23" s="15">
        <v>100.04</v>
      </c>
      <c r="F23" s="16">
        <v>3.1600000000000003E-2</v>
      </c>
      <c r="G23" s="16"/>
    </row>
    <row r="24" spans="1:7" x14ac:dyDescent="0.25">
      <c r="A24" s="13" t="s">
        <v>515</v>
      </c>
      <c r="B24" s="31" t="s">
        <v>516</v>
      </c>
      <c r="C24" s="31" t="s">
        <v>273</v>
      </c>
      <c r="D24" s="14">
        <v>4349</v>
      </c>
      <c r="E24" s="15">
        <v>96.39</v>
      </c>
      <c r="F24" s="16">
        <v>3.0499999999999999E-2</v>
      </c>
      <c r="G24" s="16"/>
    </row>
    <row r="25" spans="1:7" x14ac:dyDescent="0.25">
      <c r="A25" s="13" t="s">
        <v>342</v>
      </c>
      <c r="B25" s="31" t="s">
        <v>343</v>
      </c>
      <c r="C25" s="31" t="s">
        <v>295</v>
      </c>
      <c r="D25" s="14">
        <v>1739</v>
      </c>
      <c r="E25" s="15">
        <v>84.81</v>
      </c>
      <c r="F25" s="16">
        <v>2.6800000000000001E-2</v>
      </c>
      <c r="G25" s="16"/>
    </row>
    <row r="26" spans="1:7" x14ac:dyDescent="0.25">
      <c r="A26" s="13" t="s">
        <v>517</v>
      </c>
      <c r="B26" s="31" t="s">
        <v>518</v>
      </c>
      <c r="C26" s="31" t="s">
        <v>424</v>
      </c>
      <c r="D26" s="14">
        <v>19216</v>
      </c>
      <c r="E26" s="15">
        <v>74.19</v>
      </c>
      <c r="F26" s="16">
        <v>2.35E-2</v>
      </c>
      <c r="G26" s="16"/>
    </row>
    <row r="27" spans="1:7" x14ac:dyDescent="0.25">
      <c r="A27" s="13" t="s">
        <v>488</v>
      </c>
      <c r="B27" s="31" t="s">
        <v>489</v>
      </c>
      <c r="C27" s="31" t="s">
        <v>389</v>
      </c>
      <c r="D27" s="14">
        <v>9556</v>
      </c>
      <c r="E27" s="15">
        <v>70.33</v>
      </c>
      <c r="F27" s="16">
        <v>2.2200000000000001E-2</v>
      </c>
      <c r="G27" s="16"/>
    </row>
    <row r="28" spans="1:7" x14ac:dyDescent="0.25">
      <c r="A28" s="13" t="s">
        <v>471</v>
      </c>
      <c r="B28" s="31" t="s">
        <v>472</v>
      </c>
      <c r="C28" s="31" t="s">
        <v>352</v>
      </c>
      <c r="D28" s="14">
        <v>707</v>
      </c>
      <c r="E28" s="15">
        <v>68.39</v>
      </c>
      <c r="F28" s="16">
        <v>2.1600000000000001E-2</v>
      </c>
      <c r="G28" s="16"/>
    </row>
    <row r="29" spans="1:7" x14ac:dyDescent="0.25">
      <c r="A29" s="13" t="s">
        <v>519</v>
      </c>
      <c r="B29" s="31" t="s">
        <v>520</v>
      </c>
      <c r="C29" s="31" t="s">
        <v>295</v>
      </c>
      <c r="D29" s="14">
        <v>1527</v>
      </c>
      <c r="E29" s="15">
        <v>61.29</v>
      </c>
      <c r="F29" s="16">
        <v>1.9400000000000001E-2</v>
      </c>
      <c r="G29" s="16"/>
    </row>
    <row r="30" spans="1:7" x14ac:dyDescent="0.25">
      <c r="A30" s="13" t="s">
        <v>521</v>
      </c>
      <c r="B30" s="31" t="s">
        <v>522</v>
      </c>
      <c r="C30" s="31" t="s">
        <v>273</v>
      </c>
      <c r="D30" s="14">
        <v>1640</v>
      </c>
      <c r="E30" s="15">
        <v>49.78</v>
      </c>
      <c r="F30" s="16">
        <v>1.5699999999999999E-2</v>
      </c>
      <c r="G30" s="16"/>
    </row>
    <row r="31" spans="1:7" x14ac:dyDescent="0.25">
      <c r="A31" s="13" t="s">
        <v>523</v>
      </c>
      <c r="B31" s="31" t="s">
        <v>524</v>
      </c>
      <c r="C31" s="31" t="s">
        <v>437</v>
      </c>
      <c r="D31" s="14">
        <v>336</v>
      </c>
      <c r="E31" s="15">
        <v>40.58</v>
      </c>
      <c r="F31" s="16">
        <v>1.2800000000000001E-2</v>
      </c>
      <c r="G31" s="16"/>
    </row>
    <row r="32" spans="1:7" x14ac:dyDescent="0.25">
      <c r="A32" s="13" t="s">
        <v>469</v>
      </c>
      <c r="B32" s="31" t="s">
        <v>470</v>
      </c>
      <c r="C32" s="31" t="s">
        <v>273</v>
      </c>
      <c r="D32" s="14">
        <v>3597</v>
      </c>
      <c r="E32" s="15">
        <v>40.26</v>
      </c>
      <c r="F32" s="16">
        <v>1.2699999999999999E-2</v>
      </c>
      <c r="G32" s="16"/>
    </row>
    <row r="33" spans="1:7" x14ac:dyDescent="0.25">
      <c r="A33" s="13" t="s">
        <v>525</v>
      </c>
      <c r="B33" s="31" t="s">
        <v>526</v>
      </c>
      <c r="C33" s="31" t="s">
        <v>273</v>
      </c>
      <c r="D33" s="14">
        <v>3927</v>
      </c>
      <c r="E33" s="15">
        <v>37.29</v>
      </c>
      <c r="F33" s="16">
        <v>1.18E-2</v>
      </c>
      <c r="G33" s="16"/>
    </row>
    <row r="34" spans="1:7" x14ac:dyDescent="0.25">
      <c r="A34" s="13" t="s">
        <v>527</v>
      </c>
      <c r="B34" s="31" t="s">
        <v>528</v>
      </c>
      <c r="C34" s="31" t="s">
        <v>395</v>
      </c>
      <c r="D34" s="14">
        <v>1952</v>
      </c>
      <c r="E34" s="15">
        <v>37.28</v>
      </c>
      <c r="F34" s="16">
        <v>1.18E-2</v>
      </c>
      <c r="G34" s="16"/>
    </row>
    <row r="35" spans="1:7" x14ac:dyDescent="0.25">
      <c r="A35" s="13" t="s">
        <v>529</v>
      </c>
      <c r="B35" s="31" t="s">
        <v>530</v>
      </c>
      <c r="C35" s="31" t="s">
        <v>281</v>
      </c>
      <c r="D35" s="14">
        <v>14439</v>
      </c>
      <c r="E35" s="15">
        <v>36.26</v>
      </c>
      <c r="F35" s="16">
        <v>1.15E-2</v>
      </c>
      <c r="G35" s="16"/>
    </row>
    <row r="36" spans="1:7" x14ac:dyDescent="0.25">
      <c r="A36" s="13" t="s">
        <v>533</v>
      </c>
      <c r="B36" s="31" t="s">
        <v>534</v>
      </c>
      <c r="C36" s="31" t="s">
        <v>273</v>
      </c>
      <c r="D36" s="14">
        <v>5261</v>
      </c>
      <c r="E36" s="15">
        <v>32.92</v>
      </c>
      <c r="F36" s="16">
        <v>1.04E-2</v>
      </c>
      <c r="G36" s="16"/>
    </row>
    <row r="37" spans="1:7" x14ac:dyDescent="0.25">
      <c r="A37" s="13" t="s">
        <v>535</v>
      </c>
      <c r="B37" s="31" t="s">
        <v>536</v>
      </c>
      <c r="C37" s="31" t="s">
        <v>424</v>
      </c>
      <c r="D37" s="14">
        <v>7177</v>
      </c>
      <c r="E37" s="15">
        <v>32.549999999999997</v>
      </c>
      <c r="F37" s="16">
        <v>1.03E-2</v>
      </c>
      <c r="G37" s="16"/>
    </row>
    <row r="38" spans="1:7" x14ac:dyDescent="0.25">
      <c r="A38" s="13" t="s">
        <v>531</v>
      </c>
      <c r="B38" s="31" t="s">
        <v>532</v>
      </c>
      <c r="C38" s="31" t="s">
        <v>287</v>
      </c>
      <c r="D38" s="14">
        <v>161</v>
      </c>
      <c r="E38" s="15">
        <v>31.24</v>
      </c>
      <c r="F38" s="16">
        <v>9.9000000000000008E-3</v>
      </c>
      <c r="G38" s="16"/>
    </row>
    <row r="39" spans="1:7" x14ac:dyDescent="0.25">
      <c r="A39" s="13" t="s">
        <v>537</v>
      </c>
      <c r="B39" s="31" t="s">
        <v>538</v>
      </c>
      <c r="C39" s="31" t="s">
        <v>273</v>
      </c>
      <c r="D39" s="14">
        <v>3586</v>
      </c>
      <c r="E39" s="15">
        <v>28.75</v>
      </c>
      <c r="F39" s="16">
        <v>9.1000000000000004E-3</v>
      </c>
      <c r="G39" s="16"/>
    </row>
    <row r="40" spans="1:7" x14ac:dyDescent="0.25">
      <c r="A40" s="13" t="s">
        <v>541</v>
      </c>
      <c r="B40" s="31" t="s">
        <v>542</v>
      </c>
      <c r="C40" s="31" t="s">
        <v>273</v>
      </c>
      <c r="D40" s="14">
        <v>10609</v>
      </c>
      <c r="E40" s="15">
        <v>24.14</v>
      </c>
      <c r="F40" s="16">
        <v>7.6E-3</v>
      </c>
      <c r="G40" s="16"/>
    </row>
    <row r="41" spans="1:7" x14ac:dyDescent="0.25">
      <c r="A41" s="13" t="s">
        <v>539</v>
      </c>
      <c r="B41" s="31" t="s">
        <v>540</v>
      </c>
      <c r="C41" s="31" t="s">
        <v>346</v>
      </c>
      <c r="D41" s="14">
        <v>1498</v>
      </c>
      <c r="E41" s="15">
        <v>24.05</v>
      </c>
      <c r="F41" s="16">
        <v>7.6E-3</v>
      </c>
      <c r="G41" s="16"/>
    </row>
    <row r="42" spans="1:7" x14ac:dyDescent="0.25">
      <c r="A42" s="13" t="s">
        <v>543</v>
      </c>
      <c r="B42" s="31" t="s">
        <v>544</v>
      </c>
      <c r="C42" s="31" t="s">
        <v>311</v>
      </c>
      <c r="D42" s="14">
        <v>62628</v>
      </c>
      <c r="E42" s="15">
        <v>23.11</v>
      </c>
      <c r="F42" s="16">
        <v>7.3000000000000001E-3</v>
      </c>
      <c r="G42" s="16"/>
    </row>
    <row r="43" spans="1:7" x14ac:dyDescent="0.25">
      <c r="A43" s="13" t="s">
        <v>545</v>
      </c>
      <c r="B43" s="31" t="s">
        <v>546</v>
      </c>
      <c r="C43" s="31" t="s">
        <v>346</v>
      </c>
      <c r="D43" s="14">
        <v>1519</v>
      </c>
      <c r="E43" s="15">
        <v>19.93</v>
      </c>
      <c r="F43" s="16">
        <v>6.3E-3</v>
      </c>
      <c r="G43" s="16"/>
    </row>
    <row r="44" spans="1:7" x14ac:dyDescent="0.25">
      <c r="A44" s="13" t="s">
        <v>547</v>
      </c>
      <c r="B44" s="31" t="s">
        <v>548</v>
      </c>
      <c r="C44" s="31" t="s">
        <v>378</v>
      </c>
      <c r="D44" s="14">
        <v>2766</v>
      </c>
      <c r="E44" s="15">
        <v>17.010000000000002</v>
      </c>
      <c r="F44" s="16">
        <v>5.4000000000000003E-3</v>
      </c>
      <c r="G44" s="16"/>
    </row>
    <row r="45" spans="1:7" x14ac:dyDescent="0.25">
      <c r="A45" s="13" t="s">
        <v>549</v>
      </c>
      <c r="B45" s="31" t="s">
        <v>550</v>
      </c>
      <c r="C45" s="31" t="s">
        <v>257</v>
      </c>
      <c r="D45" s="14">
        <v>9351</v>
      </c>
      <c r="E45" s="15">
        <v>16.23</v>
      </c>
      <c r="F45" s="16">
        <v>5.1000000000000004E-3</v>
      </c>
      <c r="G45" s="16"/>
    </row>
    <row r="46" spans="1:7" x14ac:dyDescent="0.25">
      <c r="A46" s="13" t="s">
        <v>551</v>
      </c>
      <c r="B46" s="31" t="s">
        <v>552</v>
      </c>
      <c r="C46" s="31" t="s">
        <v>273</v>
      </c>
      <c r="D46" s="14">
        <v>2497</v>
      </c>
      <c r="E46" s="15">
        <v>15.8</v>
      </c>
      <c r="F46" s="16">
        <v>5.0000000000000001E-3</v>
      </c>
      <c r="G46" s="16"/>
    </row>
    <row r="47" spans="1:7" x14ac:dyDescent="0.25">
      <c r="A47" s="13" t="s">
        <v>553</v>
      </c>
      <c r="B47" s="31" t="s">
        <v>554</v>
      </c>
      <c r="C47" s="31" t="s">
        <v>378</v>
      </c>
      <c r="D47" s="14">
        <v>3963</v>
      </c>
      <c r="E47" s="15">
        <v>15.51</v>
      </c>
      <c r="F47" s="16">
        <v>4.8999999999999998E-3</v>
      </c>
      <c r="G47" s="16"/>
    </row>
    <row r="48" spans="1:7" x14ac:dyDescent="0.25">
      <c r="A48" s="13" t="s">
        <v>555</v>
      </c>
      <c r="B48" s="31" t="s">
        <v>556</v>
      </c>
      <c r="C48" s="31" t="s">
        <v>557</v>
      </c>
      <c r="D48" s="14">
        <v>1018</v>
      </c>
      <c r="E48" s="15">
        <v>14.12</v>
      </c>
      <c r="F48" s="16">
        <v>4.4999999999999997E-3</v>
      </c>
      <c r="G48" s="16"/>
    </row>
    <row r="49" spans="1:7" x14ac:dyDescent="0.25">
      <c r="A49" s="13" t="s">
        <v>560</v>
      </c>
      <c r="B49" s="31" t="s">
        <v>561</v>
      </c>
      <c r="C49" s="31" t="s">
        <v>333</v>
      </c>
      <c r="D49" s="14">
        <v>959</v>
      </c>
      <c r="E49" s="15">
        <v>13.9</v>
      </c>
      <c r="F49" s="16">
        <v>4.4000000000000003E-3</v>
      </c>
      <c r="G49" s="16"/>
    </row>
    <row r="50" spans="1:7" x14ac:dyDescent="0.25">
      <c r="A50" s="13" t="s">
        <v>558</v>
      </c>
      <c r="B50" s="31" t="s">
        <v>559</v>
      </c>
      <c r="C50" s="31" t="s">
        <v>378</v>
      </c>
      <c r="D50" s="14">
        <v>5163</v>
      </c>
      <c r="E50" s="15">
        <v>13.88</v>
      </c>
      <c r="F50" s="16">
        <v>4.4000000000000003E-3</v>
      </c>
      <c r="G50" s="16"/>
    </row>
    <row r="51" spans="1:7" x14ac:dyDescent="0.25">
      <c r="A51" s="13" t="s">
        <v>562</v>
      </c>
      <c r="B51" s="31" t="s">
        <v>563</v>
      </c>
      <c r="C51" s="31" t="s">
        <v>281</v>
      </c>
      <c r="D51" s="14">
        <v>1632</v>
      </c>
      <c r="E51" s="15">
        <v>12.93</v>
      </c>
      <c r="F51" s="16">
        <v>4.1000000000000003E-3</v>
      </c>
      <c r="G51" s="16"/>
    </row>
    <row r="52" spans="1:7" x14ac:dyDescent="0.25">
      <c r="A52" s="13" t="s">
        <v>564</v>
      </c>
      <c r="B52" s="31" t="s">
        <v>565</v>
      </c>
      <c r="C52" s="31" t="s">
        <v>284</v>
      </c>
      <c r="D52" s="14">
        <v>650</v>
      </c>
      <c r="E52" s="15">
        <v>12.82</v>
      </c>
      <c r="F52" s="16">
        <v>4.1000000000000003E-3</v>
      </c>
      <c r="G52" s="16"/>
    </row>
    <row r="53" spans="1:7" x14ac:dyDescent="0.25">
      <c r="A53" s="13" t="s">
        <v>566</v>
      </c>
      <c r="B53" s="31" t="s">
        <v>567</v>
      </c>
      <c r="C53" s="31" t="s">
        <v>568</v>
      </c>
      <c r="D53" s="14">
        <v>667</v>
      </c>
      <c r="E53" s="15">
        <v>12.5</v>
      </c>
      <c r="F53" s="16">
        <v>4.0000000000000001E-3</v>
      </c>
      <c r="G53" s="16"/>
    </row>
    <row r="54" spans="1:7" x14ac:dyDescent="0.25">
      <c r="A54" s="13" t="s">
        <v>571</v>
      </c>
      <c r="B54" s="31" t="s">
        <v>572</v>
      </c>
      <c r="C54" s="31" t="s">
        <v>573</v>
      </c>
      <c r="D54" s="14">
        <v>2052</v>
      </c>
      <c r="E54" s="15">
        <v>11.62</v>
      </c>
      <c r="F54" s="16">
        <v>3.7000000000000002E-3</v>
      </c>
      <c r="G54" s="16"/>
    </row>
    <row r="55" spans="1:7" x14ac:dyDescent="0.25">
      <c r="A55" s="13" t="s">
        <v>574</v>
      </c>
      <c r="B55" s="31" t="s">
        <v>575</v>
      </c>
      <c r="C55" s="31" t="s">
        <v>304</v>
      </c>
      <c r="D55" s="14">
        <v>576</v>
      </c>
      <c r="E55" s="15">
        <v>11.44</v>
      </c>
      <c r="F55" s="16">
        <v>3.5999999999999999E-3</v>
      </c>
      <c r="G55" s="16"/>
    </row>
    <row r="56" spans="1:7" x14ac:dyDescent="0.25">
      <c r="A56" s="13" t="s">
        <v>569</v>
      </c>
      <c r="B56" s="31" t="s">
        <v>570</v>
      </c>
      <c r="C56" s="31" t="s">
        <v>292</v>
      </c>
      <c r="D56" s="14">
        <v>145</v>
      </c>
      <c r="E56" s="15">
        <v>11.26</v>
      </c>
      <c r="F56" s="16">
        <v>3.5999999999999999E-3</v>
      </c>
      <c r="G56" s="16"/>
    </row>
    <row r="57" spans="1:7" x14ac:dyDescent="0.25">
      <c r="A57" s="13" t="s">
        <v>576</v>
      </c>
      <c r="B57" s="31" t="s">
        <v>577</v>
      </c>
      <c r="C57" s="31" t="s">
        <v>578</v>
      </c>
      <c r="D57" s="14">
        <v>147</v>
      </c>
      <c r="E57" s="15">
        <v>10.66</v>
      </c>
      <c r="F57" s="16">
        <v>3.3999999999999998E-3</v>
      </c>
      <c r="G57" s="16"/>
    </row>
    <row r="58" spans="1:7" x14ac:dyDescent="0.25">
      <c r="A58" s="13" t="s">
        <v>579</v>
      </c>
      <c r="B58" s="31" t="s">
        <v>580</v>
      </c>
      <c r="C58" s="31" t="s">
        <v>295</v>
      </c>
      <c r="D58" s="14">
        <v>1616</v>
      </c>
      <c r="E58" s="15">
        <v>9.67</v>
      </c>
      <c r="F58" s="16">
        <v>3.0999999999999999E-3</v>
      </c>
      <c r="G58" s="16"/>
    </row>
    <row r="59" spans="1:7" x14ac:dyDescent="0.25">
      <c r="A59" s="13" t="s">
        <v>581</v>
      </c>
      <c r="B59" s="31" t="s">
        <v>582</v>
      </c>
      <c r="C59" s="31" t="s">
        <v>583</v>
      </c>
      <c r="D59" s="14">
        <v>845</v>
      </c>
      <c r="E59" s="15">
        <v>7.84</v>
      </c>
      <c r="F59" s="16">
        <v>2.5000000000000001E-3</v>
      </c>
      <c r="G59" s="16"/>
    </row>
    <row r="60" spans="1:7" x14ac:dyDescent="0.25">
      <c r="A60" s="17" t="s">
        <v>189</v>
      </c>
      <c r="B60" s="32"/>
      <c r="C60" s="32"/>
      <c r="D60" s="18"/>
      <c r="E60" s="37">
        <v>3154.95</v>
      </c>
      <c r="F60" s="38">
        <v>0.99790000000000001</v>
      </c>
      <c r="G60" s="21"/>
    </row>
    <row r="61" spans="1:7" x14ac:dyDescent="0.25">
      <c r="A61" s="17" t="s">
        <v>481</v>
      </c>
      <c r="B61" s="31"/>
      <c r="C61" s="31"/>
      <c r="D61" s="14"/>
      <c r="E61" s="15"/>
      <c r="F61" s="16"/>
      <c r="G61" s="16"/>
    </row>
    <row r="62" spans="1:7" x14ac:dyDescent="0.25">
      <c r="A62" s="17" t="s">
        <v>189</v>
      </c>
      <c r="B62" s="31"/>
      <c r="C62" s="31"/>
      <c r="D62" s="14"/>
      <c r="E62" s="39" t="s">
        <v>155</v>
      </c>
      <c r="F62" s="40" t="s">
        <v>155</v>
      </c>
      <c r="G62" s="16"/>
    </row>
    <row r="63" spans="1:7" x14ac:dyDescent="0.25">
      <c r="A63" s="24" t="s">
        <v>192</v>
      </c>
      <c r="B63" s="33"/>
      <c r="C63" s="33"/>
      <c r="D63" s="25"/>
      <c r="E63" s="28">
        <v>3154.95</v>
      </c>
      <c r="F63" s="29">
        <v>0.99790000000000001</v>
      </c>
      <c r="G63" s="21"/>
    </row>
    <row r="64" spans="1:7" x14ac:dyDescent="0.25">
      <c r="A64" s="13"/>
      <c r="B64" s="31"/>
      <c r="C64" s="31"/>
      <c r="D64" s="14"/>
      <c r="E64" s="15"/>
      <c r="F64" s="16"/>
      <c r="G64" s="16"/>
    </row>
    <row r="65" spans="1:7" x14ac:dyDescent="0.25">
      <c r="A65" s="13" t="s">
        <v>195</v>
      </c>
      <c r="B65" s="31"/>
      <c r="C65" s="31"/>
      <c r="D65" s="14"/>
      <c r="E65" s="15">
        <v>0</v>
      </c>
      <c r="F65" s="60" t="s">
        <v>197</v>
      </c>
      <c r="G65" s="16"/>
    </row>
    <row r="66" spans="1:7" x14ac:dyDescent="0.25">
      <c r="A66" s="13" t="s">
        <v>196</v>
      </c>
      <c r="B66" s="31"/>
      <c r="C66" s="31"/>
      <c r="D66" s="14"/>
      <c r="E66" s="15">
        <v>6.56</v>
      </c>
      <c r="F66" s="16">
        <v>2.0999999999999999E-3</v>
      </c>
      <c r="G66" s="16"/>
    </row>
    <row r="67" spans="1:7" x14ac:dyDescent="0.25">
      <c r="A67" s="26" t="s">
        <v>198</v>
      </c>
      <c r="B67" s="34"/>
      <c r="C67" s="34"/>
      <c r="D67" s="27"/>
      <c r="E67" s="28">
        <v>3161.51</v>
      </c>
      <c r="F67" s="29">
        <v>1</v>
      </c>
      <c r="G67" s="29"/>
    </row>
    <row r="69" spans="1:7" x14ac:dyDescent="0.25">
      <c r="A69" s="74" t="s">
        <v>200</v>
      </c>
    </row>
    <row r="72" spans="1:7" x14ac:dyDescent="0.25">
      <c r="A72" s="1" t="s">
        <v>211</v>
      </c>
    </row>
    <row r="73" spans="1:7" x14ac:dyDescent="0.25">
      <c r="A73" s="48" t="s">
        <v>212</v>
      </c>
      <c r="B73" s="3" t="s">
        <v>155</v>
      </c>
    </row>
    <row r="74" spans="1:7" x14ac:dyDescent="0.25">
      <c r="A74" t="s">
        <v>213</v>
      </c>
    </row>
    <row r="75" spans="1:7" x14ac:dyDescent="0.25">
      <c r="A75" t="s">
        <v>214</v>
      </c>
      <c r="B75" t="s">
        <v>215</v>
      </c>
      <c r="C75" t="s">
        <v>215</v>
      </c>
    </row>
    <row r="76" spans="1:7" x14ac:dyDescent="0.25">
      <c r="B76" s="49">
        <v>45930</v>
      </c>
      <c r="C76" s="49">
        <v>46112</v>
      </c>
    </row>
    <row r="77" spans="1:7" x14ac:dyDescent="0.25">
      <c r="A77" t="s">
        <v>218</v>
      </c>
      <c r="B77">
        <v>40.630499999999998</v>
      </c>
      <c r="C77">
        <v>36.581299999999999</v>
      </c>
    </row>
    <row r="79" spans="1:7" x14ac:dyDescent="0.25">
      <c r="A79" t="s">
        <v>220</v>
      </c>
      <c r="B79" s="3" t="s">
        <v>155</v>
      </c>
    </row>
    <row r="80" spans="1:7" x14ac:dyDescent="0.25">
      <c r="A80" t="s">
        <v>221</v>
      </c>
      <c r="B80" s="3" t="s">
        <v>155</v>
      </c>
    </row>
    <row r="81" spans="1:4" x14ac:dyDescent="0.25">
      <c r="A81" s="48" t="s">
        <v>222</v>
      </c>
      <c r="B81" s="3" t="s">
        <v>155</v>
      </c>
    </row>
    <row r="82" spans="1:4" x14ac:dyDescent="0.25">
      <c r="A82" s="48" t="s">
        <v>223</v>
      </c>
      <c r="B82" s="3" t="s">
        <v>155</v>
      </c>
    </row>
    <row r="83" spans="1:4" x14ac:dyDescent="0.25">
      <c r="A83" t="s">
        <v>484</v>
      </c>
      <c r="B83" s="50">
        <v>1.5464</v>
      </c>
    </row>
    <row r="84" spans="1:4" ht="29.1" customHeight="1" x14ac:dyDescent="0.25">
      <c r="A84" s="48" t="s">
        <v>225</v>
      </c>
      <c r="B84" s="3" t="s">
        <v>155</v>
      </c>
    </row>
    <row r="85" spans="1:4" ht="29.1" customHeight="1" x14ac:dyDescent="0.25">
      <c r="A85" s="48" t="s">
        <v>226</v>
      </c>
      <c r="B85" s="3" t="s">
        <v>155</v>
      </c>
    </row>
    <row r="86" spans="1:4" ht="29.1" customHeight="1" x14ac:dyDescent="0.25">
      <c r="A86" s="48" t="s">
        <v>227</v>
      </c>
      <c r="B86" s="3" t="s">
        <v>155</v>
      </c>
    </row>
    <row r="87" spans="1:4" x14ac:dyDescent="0.25">
      <c r="A87" s="48" t="s">
        <v>228</v>
      </c>
      <c r="B87" s="3" t="s">
        <v>155</v>
      </c>
    </row>
    <row r="88" spans="1:4" x14ac:dyDescent="0.25">
      <c r="A88" s="48" t="s">
        <v>229</v>
      </c>
      <c r="B88" s="3" t="s">
        <v>155</v>
      </c>
    </row>
    <row r="90" spans="1:4" ht="69.95" customHeight="1" x14ac:dyDescent="0.25">
      <c r="A90" s="120" t="s">
        <v>230</v>
      </c>
      <c r="B90" s="120" t="s">
        <v>231</v>
      </c>
      <c r="C90" s="120" t="s">
        <v>3</v>
      </c>
      <c r="D90" s="120" t="s">
        <v>4</v>
      </c>
    </row>
    <row r="91" spans="1:4" ht="69.95" customHeight="1" x14ac:dyDescent="0.25">
      <c r="A91" s="120" t="s">
        <v>2888</v>
      </c>
      <c r="B91" s="120"/>
      <c r="C91" s="120" t="s">
        <v>16</v>
      </c>
      <c r="D91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H47"/>
  <sheetViews>
    <sheetView showGridLines="0" workbookViewId="0">
      <pane ySplit="6" topLeftCell="A20" activePane="bottomLeft" state="frozen"/>
      <selection activeCell="B70" sqref="B70"/>
      <selection pane="bottomLeft" activeCell="A40" sqref="A40"/>
    </sheetView>
  </sheetViews>
  <sheetFormatPr defaultRowHeight="15" x14ac:dyDescent="0.25"/>
  <cols>
    <col min="1" max="1" width="68.28515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2889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2890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587</v>
      </c>
      <c r="B9" s="31"/>
      <c r="C9" s="31"/>
      <c r="D9" s="14"/>
      <c r="E9" s="15"/>
      <c r="F9" s="16"/>
      <c r="G9" s="16"/>
    </row>
    <row r="10" spans="1:8" x14ac:dyDescent="0.25">
      <c r="A10" s="17" t="s">
        <v>588</v>
      </c>
      <c r="B10" s="32"/>
      <c r="C10" s="32"/>
      <c r="D10" s="18"/>
      <c r="E10" s="41"/>
      <c r="F10" s="21"/>
      <c r="G10" s="21"/>
    </row>
    <row r="11" spans="1:8" x14ac:dyDescent="0.25">
      <c r="A11" s="13" t="s">
        <v>2891</v>
      </c>
      <c r="B11" s="31" t="s">
        <v>2892</v>
      </c>
      <c r="C11" s="31"/>
      <c r="D11" s="14">
        <v>1089401.5530000001</v>
      </c>
      <c r="E11" s="15">
        <v>316093.45</v>
      </c>
      <c r="F11" s="16">
        <v>0.97109999999999996</v>
      </c>
      <c r="G11" s="16"/>
    </row>
    <row r="12" spans="1:8" x14ac:dyDescent="0.25">
      <c r="A12" s="17" t="s">
        <v>189</v>
      </c>
      <c r="B12" s="32"/>
      <c r="C12" s="32"/>
      <c r="D12" s="18"/>
      <c r="E12" s="19">
        <v>316093.45</v>
      </c>
      <c r="F12" s="20">
        <v>0.97109999999999996</v>
      </c>
      <c r="G12" s="21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24" t="s">
        <v>192</v>
      </c>
      <c r="B14" s="33"/>
      <c r="C14" s="33"/>
      <c r="D14" s="25"/>
      <c r="E14" s="19">
        <v>316093.45</v>
      </c>
      <c r="F14" s="20">
        <v>0.97109999999999996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10347.56</v>
      </c>
      <c r="F17" s="16">
        <v>3.1800000000000002E-2</v>
      </c>
      <c r="G17" s="16">
        <v>5.2232000000000001E-2</v>
      </c>
    </row>
    <row r="18" spans="1:7" x14ac:dyDescent="0.25">
      <c r="A18" s="17" t="s">
        <v>189</v>
      </c>
      <c r="B18" s="32"/>
      <c r="C18" s="32"/>
      <c r="D18" s="18"/>
      <c r="E18" s="19">
        <v>10347.56</v>
      </c>
      <c r="F18" s="20">
        <v>3.1800000000000002E-2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10347.56</v>
      </c>
      <c r="F20" s="20">
        <v>3.1800000000000002E-2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2.9614994000000001</v>
      </c>
      <c r="F21" s="60" t="s">
        <v>197</v>
      </c>
      <c r="G21" s="16"/>
    </row>
    <row r="22" spans="1:7" x14ac:dyDescent="0.25">
      <c r="A22" s="13" t="s">
        <v>196</v>
      </c>
      <c r="B22" s="31"/>
      <c r="C22" s="31"/>
      <c r="D22" s="14"/>
      <c r="E22" s="35">
        <v>-927.01149940000005</v>
      </c>
      <c r="F22" s="36">
        <v>-2.9090000000000001E-3</v>
      </c>
      <c r="G22" s="16">
        <v>5.2232000000000001E-2</v>
      </c>
    </row>
    <row r="23" spans="1:7" x14ac:dyDescent="0.25">
      <c r="A23" s="26" t="s">
        <v>198</v>
      </c>
      <c r="B23" s="34"/>
      <c r="C23" s="34"/>
      <c r="D23" s="27"/>
      <c r="E23" s="28">
        <v>325516.96000000002</v>
      </c>
      <c r="F23" s="29">
        <v>1</v>
      </c>
      <c r="G23" s="29"/>
    </row>
    <row r="25" spans="1:7" x14ac:dyDescent="0.25">
      <c r="A25" s="74" t="s">
        <v>200</v>
      </c>
    </row>
    <row r="28" spans="1:7" x14ac:dyDescent="0.25">
      <c r="A28" s="1" t="s">
        <v>211</v>
      </c>
    </row>
    <row r="29" spans="1:7" x14ac:dyDescent="0.25">
      <c r="A29" s="48" t="s">
        <v>212</v>
      </c>
      <c r="B29" s="3" t="s">
        <v>155</v>
      </c>
    </row>
    <row r="30" spans="1:7" x14ac:dyDescent="0.25">
      <c r="A30" t="s">
        <v>213</v>
      </c>
    </row>
    <row r="31" spans="1:7" x14ac:dyDescent="0.25">
      <c r="A31" t="s">
        <v>214</v>
      </c>
      <c r="B31" t="s">
        <v>215</v>
      </c>
      <c r="C31" t="s">
        <v>215</v>
      </c>
    </row>
    <row r="32" spans="1:7" x14ac:dyDescent="0.25">
      <c r="B32" s="49">
        <v>45930</v>
      </c>
      <c r="C32" s="49">
        <v>46112</v>
      </c>
    </row>
    <row r="33" spans="1:4" x14ac:dyDescent="0.25">
      <c r="A33" t="s">
        <v>482</v>
      </c>
      <c r="B33">
        <v>34.366300000000003</v>
      </c>
      <c r="C33">
        <v>31.152100000000001</v>
      </c>
    </row>
    <row r="34" spans="1:4" x14ac:dyDescent="0.25">
      <c r="A34" t="s">
        <v>483</v>
      </c>
      <c r="B34">
        <v>32.573300000000003</v>
      </c>
      <c r="C34">
        <v>29.3978</v>
      </c>
    </row>
    <row r="36" spans="1:4" x14ac:dyDescent="0.25">
      <c r="A36" t="s">
        <v>220</v>
      </c>
      <c r="B36" s="3" t="s">
        <v>155</v>
      </c>
    </row>
    <row r="37" spans="1:4" x14ac:dyDescent="0.25">
      <c r="A37" t="s">
        <v>221</v>
      </c>
      <c r="B37" s="3" t="s">
        <v>155</v>
      </c>
    </row>
    <row r="38" spans="1:4" x14ac:dyDescent="0.25">
      <c r="A38" s="48" t="s">
        <v>222</v>
      </c>
      <c r="B38" s="3" t="s">
        <v>155</v>
      </c>
    </row>
    <row r="39" spans="1:4" x14ac:dyDescent="0.25">
      <c r="A39" s="48" t="s">
        <v>223</v>
      </c>
      <c r="B39" s="50">
        <v>316093.44606629998</v>
      </c>
    </row>
    <row r="40" spans="1:4" ht="29.1" customHeight="1" x14ac:dyDescent="0.25">
      <c r="A40" s="48" t="s">
        <v>591</v>
      </c>
      <c r="B40" s="3" t="s">
        <v>155</v>
      </c>
    </row>
    <row r="41" spans="1:4" ht="29.1" customHeight="1" x14ac:dyDescent="0.25">
      <c r="A41" s="48" t="s">
        <v>592</v>
      </c>
      <c r="B41" s="3" t="s">
        <v>155</v>
      </c>
    </row>
    <row r="42" spans="1:4" ht="29.1" customHeight="1" x14ac:dyDescent="0.25">
      <c r="A42" s="48" t="s">
        <v>593</v>
      </c>
      <c r="B42" s="3" t="s">
        <v>155</v>
      </c>
    </row>
    <row r="43" spans="1:4" x14ac:dyDescent="0.25">
      <c r="A43" s="48" t="s">
        <v>594</v>
      </c>
      <c r="B43" s="3" t="s">
        <v>155</v>
      </c>
    </row>
    <row r="44" spans="1:4" x14ac:dyDescent="0.25">
      <c r="A44" s="48" t="s">
        <v>595</v>
      </c>
      <c r="B44" s="3" t="s">
        <v>155</v>
      </c>
    </row>
    <row r="46" spans="1:4" ht="69.95" customHeight="1" x14ac:dyDescent="0.25">
      <c r="A46" s="120" t="s">
        <v>230</v>
      </c>
      <c r="B46" s="120" t="s">
        <v>231</v>
      </c>
      <c r="C46" s="120" t="s">
        <v>3</v>
      </c>
      <c r="D46" s="120" t="s">
        <v>4</v>
      </c>
    </row>
    <row r="47" spans="1:4" ht="69.95" customHeight="1" x14ac:dyDescent="0.25">
      <c r="A47" s="120" t="s">
        <v>2893</v>
      </c>
      <c r="B47" s="120"/>
      <c r="C47" s="120" t="s">
        <v>114</v>
      </c>
      <c r="D47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H267"/>
  <sheetViews>
    <sheetView showGridLines="0" workbookViewId="0">
      <pane ySplit="6" topLeftCell="A241" activePane="bottomLeft" state="frozen"/>
      <selection activeCell="B70" sqref="B70"/>
      <selection pane="bottomLeft" activeCell="A263" sqref="A263"/>
    </sheetView>
  </sheetViews>
  <sheetFormatPr defaultRowHeight="15" x14ac:dyDescent="0.25"/>
  <cols>
    <col min="1" max="1" width="67.28515625" customWidth="1"/>
    <col min="2" max="2" width="15.7109375" customWidth="1"/>
    <col min="3" max="3" width="26.5703125" customWidth="1"/>
    <col min="4" max="4" width="15.28515625" customWidth="1"/>
    <col min="5" max="5" width="16.42578125" customWidth="1"/>
    <col min="6" max="6" width="15.28515625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2894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35.450000000000003" customHeight="1" x14ac:dyDescent="0.25">
      <c r="A4" s="124" t="s">
        <v>2895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871750</v>
      </c>
      <c r="E10" s="15">
        <v>6377.29</v>
      </c>
      <c r="F10" s="16">
        <v>1.983E-2</v>
      </c>
      <c r="G10" s="16"/>
    </row>
    <row r="11" spans="1:8" x14ac:dyDescent="0.25">
      <c r="A11" s="13" t="s">
        <v>261</v>
      </c>
      <c r="B11" s="31" t="s">
        <v>262</v>
      </c>
      <c r="C11" s="31" t="s">
        <v>263</v>
      </c>
      <c r="D11" s="14">
        <v>342950</v>
      </c>
      <c r="E11" s="15">
        <v>6112.74</v>
      </c>
      <c r="F11" s="16">
        <v>1.9007E-2</v>
      </c>
      <c r="G11" s="16"/>
    </row>
    <row r="12" spans="1:8" x14ac:dyDescent="0.25">
      <c r="A12" s="13" t="s">
        <v>529</v>
      </c>
      <c r="B12" s="31" t="s">
        <v>530</v>
      </c>
      <c r="C12" s="31" t="s">
        <v>281</v>
      </c>
      <c r="D12" s="14">
        <v>2094000</v>
      </c>
      <c r="E12" s="15">
        <v>5258.03</v>
      </c>
      <c r="F12" s="16">
        <v>1.6348999999999999E-2</v>
      </c>
      <c r="G12" s="16"/>
    </row>
    <row r="13" spans="1:8" x14ac:dyDescent="0.25">
      <c r="A13" s="13" t="s">
        <v>300</v>
      </c>
      <c r="B13" s="31" t="s">
        <v>301</v>
      </c>
      <c r="C13" s="31" t="s">
        <v>281</v>
      </c>
      <c r="D13" s="14">
        <v>575025</v>
      </c>
      <c r="E13" s="15">
        <v>5014.79</v>
      </c>
      <c r="F13" s="16">
        <v>1.5592999999999999E-2</v>
      </c>
      <c r="G13" s="16"/>
    </row>
    <row r="14" spans="1:8" x14ac:dyDescent="0.25">
      <c r="A14" s="13" t="s">
        <v>869</v>
      </c>
      <c r="B14" s="31" t="s">
        <v>870</v>
      </c>
      <c r="C14" s="31" t="s">
        <v>304</v>
      </c>
      <c r="D14" s="14">
        <v>2165525</v>
      </c>
      <c r="E14" s="15">
        <v>4958.62</v>
      </c>
      <c r="F14" s="16">
        <v>1.5417999999999999E-2</v>
      </c>
      <c r="G14" s="16"/>
    </row>
    <row r="15" spans="1:8" x14ac:dyDescent="0.25">
      <c r="A15" s="13" t="s">
        <v>492</v>
      </c>
      <c r="B15" s="31" t="s">
        <v>493</v>
      </c>
      <c r="C15" s="31" t="s">
        <v>260</v>
      </c>
      <c r="D15" s="14">
        <v>8273300</v>
      </c>
      <c r="E15" s="15">
        <v>4868.84</v>
      </c>
      <c r="F15" s="16">
        <v>1.5139E-2</v>
      </c>
      <c r="G15" s="16"/>
    </row>
    <row r="16" spans="1:8" x14ac:dyDescent="0.25">
      <c r="A16" s="13" t="s">
        <v>1656</v>
      </c>
      <c r="B16" s="31" t="s">
        <v>1657</v>
      </c>
      <c r="C16" s="31" t="s">
        <v>260</v>
      </c>
      <c r="D16" s="14">
        <v>1533525</v>
      </c>
      <c r="E16" s="15">
        <v>4443.3900000000003</v>
      </c>
      <c r="F16" s="16">
        <v>1.3816E-2</v>
      </c>
      <c r="G16" s="16"/>
    </row>
    <row r="17" spans="1:7" x14ac:dyDescent="0.25">
      <c r="A17" s="13" t="s">
        <v>364</v>
      </c>
      <c r="B17" s="31" t="s">
        <v>365</v>
      </c>
      <c r="C17" s="31" t="s">
        <v>366</v>
      </c>
      <c r="D17" s="14">
        <v>1758750</v>
      </c>
      <c r="E17" s="15">
        <v>4317.7299999999996</v>
      </c>
      <c r="F17" s="16">
        <v>1.3426E-2</v>
      </c>
      <c r="G17" s="16"/>
    </row>
    <row r="18" spans="1:7" x14ac:dyDescent="0.25">
      <c r="A18" s="13" t="s">
        <v>279</v>
      </c>
      <c r="B18" s="31" t="s">
        <v>280</v>
      </c>
      <c r="C18" s="31" t="s">
        <v>281</v>
      </c>
      <c r="D18" s="14">
        <v>126500</v>
      </c>
      <c r="E18" s="15">
        <v>3997.53</v>
      </c>
      <c r="F18" s="16">
        <v>1.243E-2</v>
      </c>
      <c r="G18" s="16"/>
    </row>
    <row r="19" spans="1:7" x14ac:dyDescent="0.25">
      <c r="A19" s="13" t="s">
        <v>2896</v>
      </c>
      <c r="B19" s="31" t="s">
        <v>2897</v>
      </c>
      <c r="C19" s="31" t="s">
        <v>278</v>
      </c>
      <c r="D19" s="14">
        <v>2166395</v>
      </c>
      <c r="E19" s="15">
        <v>3584.08</v>
      </c>
      <c r="F19" s="16">
        <v>1.1143999999999999E-2</v>
      </c>
      <c r="G19" s="16"/>
    </row>
    <row r="20" spans="1:7" x14ac:dyDescent="0.25">
      <c r="A20" s="13" t="s">
        <v>2898</v>
      </c>
      <c r="B20" s="31" t="s">
        <v>2899</v>
      </c>
      <c r="C20" s="31" t="s">
        <v>333</v>
      </c>
      <c r="D20" s="14">
        <v>323625</v>
      </c>
      <c r="E20" s="15">
        <v>3539.16</v>
      </c>
      <c r="F20" s="16">
        <v>1.1004999999999999E-2</v>
      </c>
      <c r="G20" s="16"/>
    </row>
    <row r="21" spans="1:7" x14ac:dyDescent="0.25">
      <c r="A21" s="13" t="s">
        <v>255</v>
      </c>
      <c r="B21" s="31" t="s">
        <v>256</v>
      </c>
      <c r="C21" s="31" t="s">
        <v>257</v>
      </c>
      <c r="D21" s="14">
        <v>250000</v>
      </c>
      <c r="E21" s="15">
        <v>3359.75</v>
      </c>
      <c r="F21" s="16">
        <v>1.0447E-2</v>
      </c>
      <c r="G21" s="16"/>
    </row>
    <row r="22" spans="1:7" x14ac:dyDescent="0.25">
      <c r="A22" s="13" t="s">
        <v>271</v>
      </c>
      <c r="B22" s="31" t="s">
        <v>272</v>
      </c>
      <c r="C22" s="31" t="s">
        <v>273</v>
      </c>
      <c r="D22" s="14">
        <v>139375</v>
      </c>
      <c r="E22" s="15">
        <v>3330.23</v>
      </c>
      <c r="F22" s="16">
        <v>1.0355E-2</v>
      </c>
      <c r="G22" s="16"/>
    </row>
    <row r="23" spans="1:7" x14ac:dyDescent="0.25">
      <c r="A23" s="13" t="s">
        <v>1204</v>
      </c>
      <c r="B23" s="31" t="s">
        <v>1205</v>
      </c>
      <c r="C23" s="31" t="s">
        <v>1206</v>
      </c>
      <c r="D23" s="14">
        <v>465750</v>
      </c>
      <c r="E23" s="15">
        <v>3049.73</v>
      </c>
      <c r="F23" s="16">
        <v>9.4830000000000001E-3</v>
      </c>
      <c r="G23" s="16"/>
    </row>
    <row r="24" spans="1:7" x14ac:dyDescent="0.25">
      <c r="A24" s="13" t="s">
        <v>947</v>
      </c>
      <c r="B24" s="31" t="s">
        <v>948</v>
      </c>
      <c r="C24" s="31" t="s">
        <v>378</v>
      </c>
      <c r="D24" s="14">
        <v>42375</v>
      </c>
      <c r="E24" s="15">
        <v>2899.93</v>
      </c>
      <c r="F24" s="16">
        <v>9.0170000000000007E-3</v>
      </c>
      <c r="G24" s="16"/>
    </row>
    <row r="25" spans="1:7" x14ac:dyDescent="0.25">
      <c r="A25" s="13" t="s">
        <v>350</v>
      </c>
      <c r="B25" s="31" t="s">
        <v>351</v>
      </c>
      <c r="C25" s="31" t="s">
        <v>352</v>
      </c>
      <c r="D25" s="14">
        <v>66500</v>
      </c>
      <c r="E25" s="15">
        <v>2627.68</v>
      </c>
      <c r="F25" s="16">
        <v>8.1700000000000002E-3</v>
      </c>
      <c r="G25" s="16"/>
    </row>
    <row r="26" spans="1:7" x14ac:dyDescent="0.25">
      <c r="A26" s="13" t="s">
        <v>951</v>
      </c>
      <c r="B26" s="31" t="s">
        <v>952</v>
      </c>
      <c r="C26" s="31" t="s">
        <v>263</v>
      </c>
      <c r="D26" s="14">
        <v>29090325</v>
      </c>
      <c r="E26" s="15">
        <v>2481.4</v>
      </c>
      <c r="F26" s="16">
        <v>7.7159999999999998E-3</v>
      </c>
      <c r="G26" s="16"/>
    </row>
    <row r="27" spans="1:7" x14ac:dyDescent="0.25">
      <c r="A27" s="13" t="s">
        <v>2900</v>
      </c>
      <c r="B27" s="31" t="s">
        <v>2901</v>
      </c>
      <c r="C27" s="31" t="s">
        <v>268</v>
      </c>
      <c r="D27" s="14">
        <v>3500000</v>
      </c>
      <c r="E27" s="15">
        <v>2397.85</v>
      </c>
      <c r="F27" s="16">
        <v>7.456E-3</v>
      </c>
      <c r="G27" s="16"/>
    </row>
    <row r="28" spans="1:7" x14ac:dyDescent="0.25">
      <c r="A28" s="13" t="s">
        <v>941</v>
      </c>
      <c r="B28" s="31" t="s">
        <v>942</v>
      </c>
      <c r="C28" s="31" t="s">
        <v>292</v>
      </c>
      <c r="D28" s="14">
        <v>111750</v>
      </c>
      <c r="E28" s="15">
        <v>2382.17</v>
      </c>
      <c r="F28" s="16">
        <v>7.4070000000000004E-3</v>
      </c>
      <c r="G28" s="16"/>
    </row>
    <row r="29" spans="1:7" x14ac:dyDescent="0.25">
      <c r="A29" s="13" t="s">
        <v>264</v>
      </c>
      <c r="B29" s="31" t="s">
        <v>265</v>
      </c>
      <c r="C29" s="31" t="s">
        <v>260</v>
      </c>
      <c r="D29" s="14">
        <v>185500</v>
      </c>
      <c r="E29" s="15">
        <v>2236.94</v>
      </c>
      <c r="F29" s="16">
        <v>6.9560000000000004E-3</v>
      </c>
      <c r="G29" s="16"/>
    </row>
    <row r="30" spans="1:7" x14ac:dyDescent="0.25">
      <c r="A30" s="13" t="s">
        <v>367</v>
      </c>
      <c r="B30" s="31" t="s">
        <v>368</v>
      </c>
      <c r="C30" s="31" t="s">
        <v>287</v>
      </c>
      <c r="D30" s="14">
        <v>18000</v>
      </c>
      <c r="E30" s="15">
        <v>2215.08</v>
      </c>
      <c r="F30" s="16">
        <v>6.888E-3</v>
      </c>
      <c r="G30" s="16"/>
    </row>
    <row r="31" spans="1:7" x14ac:dyDescent="0.25">
      <c r="A31" s="13" t="s">
        <v>943</v>
      </c>
      <c r="B31" s="31" t="s">
        <v>944</v>
      </c>
      <c r="C31" s="31" t="s">
        <v>263</v>
      </c>
      <c r="D31" s="14">
        <v>504900</v>
      </c>
      <c r="E31" s="15">
        <v>2111.2399999999998</v>
      </c>
      <c r="F31" s="16">
        <v>6.5649999999999997E-3</v>
      </c>
      <c r="G31" s="16"/>
    </row>
    <row r="32" spans="1:7" x14ac:dyDescent="0.25">
      <c r="A32" s="13" t="s">
        <v>1668</v>
      </c>
      <c r="B32" s="31" t="s">
        <v>1669</v>
      </c>
      <c r="C32" s="31" t="s">
        <v>260</v>
      </c>
      <c r="D32" s="14">
        <v>1440000</v>
      </c>
      <c r="E32" s="15">
        <v>2035.44</v>
      </c>
      <c r="F32" s="16">
        <v>6.3290000000000004E-3</v>
      </c>
      <c r="G32" s="16"/>
    </row>
    <row r="33" spans="1:7" x14ac:dyDescent="0.25">
      <c r="A33" s="13" t="s">
        <v>957</v>
      </c>
      <c r="B33" s="31" t="s">
        <v>958</v>
      </c>
      <c r="C33" s="31" t="s">
        <v>292</v>
      </c>
      <c r="D33" s="14">
        <v>545000</v>
      </c>
      <c r="E33" s="15">
        <v>1966.91</v>
      </c>
      <c r="F33" s="16">
        <v>6.1159999999999999E-3</v>
      </c>
      <c r="G33" s="16"/>
    </row>
    <row r="34" spans="1:7" x14ac:dyDescent="0.25">
      <c r="A34" s="13" t="s">
        <v>875</v>
      </c>
      <c r="B34" s="31" t="s">
        <v>876</v>
      </c>
      <c r="C34" s="31" t="s">
        <v>466</v>
      </c>
      <c r="D34" s="14">
        <v>90600</v>
      </c>
      <c r="E34" s="15">
        <v>1871.07</v>
      </c>
      <c r="F34" s="16">
        <v>5.8180000000000003E-3</v>
      </c>
      <c r="G34" s="16"/>
    </row>
    <row r="35" spans="1:7" x14ac:dyDescent="0.25">
      <c r="A35" s="13" t="s">
        <v>402</v>
      </c>
      <c r="B35" s="31" t="s">
        <v>403</v>
      </c>
      <c r="C35" s="31" t="s">
        <v>404</v>
      </c>
      <c r="D35" s="14">
        <v>1200000</v>
      </c>
      <c r="E35" s="15">
        <v>1849.56</v>
      </c>
      <c r="F35" s="16">
        <v>5.751E-3</v>
      </c>
      <c r="G35" s="16"/>
    </row>
    <row r="36" spans="1:7" x14ac:dyDescent="0.25">
      <c r="A36" s="13" t="s">
        <v>858</v>
      </c>
      <c r="B36" s="31" t="s">
        <v>859</v>
      </c>
      <c r="C36" s="31" t="s">
        <v>346</v>
      </c>
      <c r="D36" s="14">
        <v>217775</v>
      </c>
      <c r="E36" s="15">
        <v>1731.31</v>
      </c>
      <c r="F36" s="16">
        <v>5.3829999999999998E-3</v>
      </c>
      <c r="G36" s="16"/>
    </row>
    <row r="37" spans="1:7" x14ac:dyDescent="0.25">
      <c r="A37" s="13" t="s">
        <v>293</v>
      </c>
      <c r="B37" s="31" t="s">
        <v>294</v>
      </c>
      <c r="C37" s="31" t="s">
        <v>295</v>
      </c>
      <c r="D37" s="14">
        <v>138000</v>
      </c>
      <c r="E37" s="15">
        <v>1725.83</v>
      </c>
      <c r="F37" s="16">
        <v>5.3660000000000001E-3</v>
      </c>
      <c r="G37" s="16"/>
    </row>
    <row r="38" spans="1:7" x14ac:dyDescent="0.25">
      <c r="A38" s="13" t="s">
        <v>2339</v>
      </c>
      <c r="B38" s="31" t="s">
        <v>2340</v>
      </c>
      <c r="C38" s="31" t="s">
        <v>905</v>
      </c>
      <c r="D38" s="14">
        <v>1500955</v>
      </c>
      <c r="E38" s="15">
        <v>1652.1</v>
      </c>
      <c r="F38" s="16">
        <v>5.1370000000000001E-3</v>
      </c>
      <c r="G38" s="16"/>
    </row>
    <row r="39" spans="1:7" x14ac:dyDescent="0.25">
      <c r="A39" s="13" t="s">
        <v>1202</v>
      </c>
      <c r="B39" s="31" t="s">
        <v>1203</v>
      </c>
      <c r="C39" s="31" t="s">
        <v>292</v>
      </c>
      <c r="D39" s="14">
        <v>123750</v>
      </c>
      <c r="E39" s="15">
        <v>1614.2</v>
      </c>
      <c r="F39" s="16">
        <v>5.019E-3</v>
      </c>
      <c r="G39" s="16"/>
    </row>
    <row r="40" spans="1:7" x14ac:dyDescent="0.25">
      <c r="A40" s="13" t="s">
        <v>919</v>
      </c>
      <c r="B40" s="31" t="s">
        <v>920</v>
      </c>
      <c r="C40" s="31" t="s">
        <v>287</v>
      </c>
      <c r="D40" s="14">
        <v>521600</v>
      </c>
      <c r="E40" s="15">
        <v>1544.98</v>
      </c>
      <c r="F40" s="16">
        <v>4.8040000000000001E-3</v>
      </c>
      <c r="G40" s="16"/>
    </row>
    <row r="41" spans="1:7" x14ac:dyDescent="0.25">
      <c r="A41" s="13" t="s">
        <v>274</v>
      </c>
      <c r="B41" s="31" t="s">
        <v>275</v>
      </c>
      <c r="C41" s="31" t="s">
        <v>273</v>
      </c>
      <c r="D41" s="14">
        <v>57375</v>
      </c>
      <c r="E41" s="15">
        <v>1539.66</v>
      </c>
      <c r="F41" s="16">
        <v>4.7869999999999996E-3</v>
      </c>
      <c r="G41" s="16"/>
    </row>
    <row r="42" spans="1:7" x14ac:dyDescent="0.25">
      <c r="A42" s="13" t="s">
        <v>1253</v>
      </c>
      <c r="B42" s="31" t="s">
        <v>1254</v>
      </c>
      <c r="C42" s="31" t="s">
        <v>281</v>
      </c>
      <c r="D42" s="14">
        <v>400400</v>
      </c>
      <c r="E42" s="15">
        <v>1519.52</v>
      </c>
      <c r="F42" s="16">
        <v>4.725E-3</v>
      </c>
      <c r="G42" s="16"/>
    </row>
    <row r="43" spans="1:7" x14ac:dyDescent="0.25">
      <c r="A43" s="13" t="s">
        <v>460</v>
      </c>
      <c r="B43" s="31" t="s">
        <v>461</v>
      </c>
      <c r="C43" s="31" t="s">
        <v>451</v>
      </c>
      <c r="D43" s="14">
        <v>99550</v>
      </c>
      <c r="E43" s="15">
        <v>1464.68</v>
      </c>
      <c r="F43" s="16">
        <v>4.5539999999999999E-3</v>
      </c>
      <c r="G43" s="16"/>
    </row>
    <row r="44" spans="1:7" x14ac:dyDescent="0.25">
      <c r="A44" s="13" t="s">
        <v>515</v>
      </c>
      <c r="B44" s="31" t="s">
        <v>516</v>
      </c>
      <c r="C44" s="31" t="s">
        <v>273</v>
      </c>
      <c r="D44" s="14">
        <v>64500</v>
      </c>
      <c r="E44" s="15">
        <v>1429.58</v>
      </c>
      <c r="F44" s="16">
        <v>4.4450000000000002E-3</v>
      </c>
      <c r="G44" s="16"/>
    </row>
    <row r="45" spans="1:7" x14ac:dyDescent="0.25">
      <c r="A45" s="13" t="s">
        <v>931</v>
      </c>
      <c r="B45" s="31" t="s">
        <v>932</v>
      </c>
      <c r="C45" s="31" t="s">
        <v>349</v>
      </c>
      <c r="D45" s="14">
        <v>145000</v>
      </c>
      <c r="E45" s="15">
        <v>1390.55</v>
      </c>
      <c r="F45" s="16">
        <v>4.3239999999999997E-3</v>
      </c>
      <c r="G45" s="16"/>
    </row>
    <row r="46" spans="1:7" x14ac:dyDescent="0.25">
      <c r="A46" s="13" t="s">
        <v>462</v>
      </c>
      <c r="B46" s="31" t="s">
        <v>463</v>
      </c>
      <c r="C46" s="31" t="s">
        <v>281</v>
      </c>
      <c r="D46" s="14">
        <v>596900</v>
      </c>
      <c r="E46" s="15">
        <v>1337.65</v>
      </c>
      <c r="F46" s="16">
        <v>4.1590000000000004E-3</v>
      </c>
      <c r="G46" s="16"/>
    </row>
    <row r="47" spans="1:7" x14ac:dyDescent="0.25">
      <c r="A47" s="13" t="s">
        <v>379</v>
      </c>
      <c r="B47" s="31" t="s">
        <v>380</v>
      </c>
      <c r="C47" s="31" t="s">
        <v>257</v>
      </c>
      <c r="D47" s="14">
        <v>474000</v>
      </c>
      <c r="E47" s="15">
        <v>1331.94</v>
      </c>
      <c r="F47" s="16">
        <v>4.1419999999999998E-3</v>
      </c>
      <c r="G47" s="16"/>
    </row>
    <row r="48" spans="1:7" x14ac:dyDescent="0.25">
      <c r="A48" s="13" t="s">
        <v>369</v>
      </c>
      <c r="B48" s="31" t="s">
        <v>370</v>
      </c>
      <c r="C48" s="31" t="s">
        <v>371</v>
      </c>
      <c r="D48" s="14">
        <v>660000</v>
      </c>
      <c r="E48" s="15">
        <v>1266.28</v>
      </c>
      <c r="F48" s="16">
        <v>3.9370000000000004E-3</v>
      </c>
      <c r="G48" s="16"/>
    </row>
    <row r="49" spans="1:7" x14ac:dyDescent="0.25">
      <c r="A49" s="13" t="s">
        <v>939</v>
      </c>
      <c r="B49" s="31" t="s">
        <v>940</v>
      </c>
      <c r="C49" s="31" t="s">
        <v>395</v>
      </c>
      <c r="D49" s="14">
        <v>214090</v>
      </c>
      <c r="E49" s="15">
        <v>1215.92</v>
      </c>
      <c r="F49" s="16">
        <v>3.7810000000000001E-3</v>
      </c>
      <c r="G49" s="16"/>
    </row>
    <row r="50" spans="1:7" x14ac:dyDescent="0.25">
      <c r="A50" s="13" t="s">
        <v>360</v>
      </c>
      <c r="B50" s="31" t="s">
        <v>361</v>
      </c>
      <c r="C50" s="31" t="s">
        <v>260</v>
      </c>
      <c r="D50" s="14">
        <v>440000</v>
      </c>
      <c r="E50" s="15">
        <v>1141.3599999999999</v>
      </c>
      <c r="F50" s="16">
        <v>3.5490000000000001E-3</v>
      </c>
      <c r="G50" s="16"/>
    </row>
    <row r="51" spans="1:7" x14ac:dyDescent="0.25">
      <c r="A51" s="13" t="s">
        <v>400</v>
      </c>
      <c r="B51" s="31" t="s">
        <v>401</v>
      </c>
      <c r="C51" s="31" t="s">
        <v>295</v>
      </c>
      <c r="D51" s="14">
        <v>55000</v>
      </c>
      <c r="E51" s="15">
        <v>1129.1500000000001</v>
      </c>
      <c r="F51" s="16">
        <v>3.5109999999999998E-3</v>
      </c>
      <c r="G51" s="16"/>
    </row>
    <row r="52" spans="1:7" x14ac:dyDescent="0.25">
      <c r="A52" s="13" t="s">
        <v>1198</v>
      </c>
      <c r="B52" s="31" t="s">
        <v>1199</v>
      </c>
      <c r="C52" s="31" t="s">
        <v>292</v>
      </c>
      <c r="D52" s="14">
        <v>113050</v>
      </c>
      <c r="E52" s="15">
        <v>1122.25</v>
      </c>
      <c r="F52" s="16">
        <v>3.49E-3</v>
      </c>
      <c r="G52" s="16"/>
    </row>
    <row r="53" spans="1:7" x14ac:dyDescent="0.25">
      <c r="A53" s="13" t="s">
        <v>340</v>
      </c>
      <c r="B53" s="31" t="s">
        <v>341</v>
      </c>
      <c r="C53" s="31" t="s">
        <v>281</v>
      </c>
      <c r="D53" s="14">
        <v>80000</v>
      </c>
      <c r="E53" s="15">
        <v>1083.76</v>
      </c>
      <c r="F53" s="16">
        <v>3.3700000000000002E-3</v>
      </c>
      <c r="G53" s="16"/>
    </row>
    <row r="54" spans="1:7" x14ac:dyDescent="0.25">
      <c r="A54" s="13" t="s">
        <v>2355</v>
      </c>
      <c r="B54" s="31" t="s">
        <v>2356</v>
      </c>
      <c r="C54" s="31" t="s">
        <v>451</v>
      </c>
      <c r="D54" s="14">
        <v>328248</v>
      </c>
      <c r="E54" s="15">
        <v>1062.51</v>
      </c>
      <c r="F54" s="16">
        <v>3.3040000000000001E-3</v>
      </c>
      <c r="G54" s="16"/>
    </row>
    <row r="55" spans="1:7" x14ac:dyDescent="0.25">
      <c r="A55" s="13" t="s">
        <v>923</v>
      </c>
      <c r="B55" s="31" t="s">
        <v>924</v>
      </c>
      <c r="C55" s="31" t="s">
        <v>925</v>
      </c>
      <c r="D55" s="14">
        <v>60255</v>
      </c>
      <c r="E55" s="15">
        <v>1059.76</v>
      </c>
      <c r="F55" s="16">
        <v>3.2950000000000002E-3</v>
      </c>
      <c r="G55" s="16"/>
    </row>
    <row r="56" spans="1:7" x14ac:dyDescent="0.25">
      <c r="A56" s="13" t="s">
        <v>353</v>
      </c>
      <c r="B56" s="31" t="s">
        <v>354</v>
      </c>
      <c r="C56" s="31" t="s">
        <v>355</v>
      </c>
      <c r="D56" s="14">
        <v>352000</v>
      </c>
      <c r="E56" s="15">
        <v>1012.7</v>
      </c>
      <c r="F56" s="16">
        <v>3.1489999999999999E-3</v>
      </c>
      <c r="G56" s="16"/>
    </row>
    <row r="57" spans="1:7" x14ac:dyDescent="0.25">
      <c r="A57" s="13" t="s">
        <v>2902</v>
      </c>
      <c r="B57" s="31" t="s">
        <v>2903</v>
      </c>
      <c r="C57" s="31" t="s">
        <v>864</v>
      </c>
      <c r="D57" s="14">
        <v>1500000</v>
      </c>
      <c r="E57" s="15">
        <v>858.9</v>
      </c>
      <c r="F57" s="16">
        <v>2.6710000000000002E-3</v>
      </c>
      <c r="G57" s="16"/>
    </row>
    <row r="58" spans="1:7" x14ac:dyDescent="0.25">
      <c r="A58" s="13" t="s">
        <v>312</v>
      </c>
      <c r="B58" s="31" t="s">
        <v>313</v>
      </c>
      <c r="C58" s="31" t="s">
        <v>260</v>
      </c>
      <c r="D58" s="14">
        <v>73750</v>
      </c>
      <c r="E58" s="15">
        <v>856.46</v>
      </c>
      <c r="F58" s="16">
        <v>2.663E-3</v>
      </c>
      <c r="G58" s="16"/>
    </row>
    <row r="59" spans="1:7" x14ac:dyDescent="0.25">
      <c r="A59" s="13" t="s">
        <v>897</v>
      </c>
      <c r="B59" s="31" t="s">
        <v>898</v>
      </c>
      <c r="C59" s="31" t="s">
        <v>278</v>
      </c>
      <c r="D59" s="14">
        <v>285000</v>
      </c>
      <c r="E59" s="15">
        <v>843.89</v>
      </c>
      <c r="F59" s="16">
        <v>2.624E-3</v>
      </c>
      <c r="G59" s="16"/>
    </row>
    <row r="60" spans="1:7" x14ac:dyDescent="0.25">
      <c r="A60" s="13" t="s">
        <v>860</v>
      </c>
      <c r="B60" s="31" t="s">
        <v>861</v>
      </c>
      <c r="C60" s="31" t="s">
        <v>260</v>
      </c>
      <c r="D60" s="14">
        <v>100000</v>
      </c>
      <c r="E60" s="15">
        <v>842.7</v>
      </c>
      <c r="F60" s="16">
        <v>2.6199999999999999E-3</v>
      </c>
      <c r="G60" s="16"/>
    </row>
    <row r="61" spans="1:7" x14ac:dyDescent="0.25">
      <c r="A61" s="13" t="s">
        <v>1101</v>
      </c>
      <c r="B61" s="31" t="s">
        <v>1102</v>
      </c>
      <c r="C61" s="31" t="s">
        <v>578</v>
      </c>
      <c r="D61" s="14">
        <v>202500</v>
      </c>
      <c r="E61" s="15">
        <v>831.16</v>
      </c>
      <c r="F61" s="16">
        <v>2.5839999999999999E-3</v>
      </c>
      <c r="G61" s="16"/>
    </row>
    <row r="62" spans="1:7" x14ac:dyDescent="0.25">
      <c r="A62" s="13" t="s">
        <v>915</v>
      </c>
      <c r="B62" s="31" t="s">
        <v>916</v>
      </c>
      <c r="C62" s="31" t="s">
        <v>292</v>
      </c>
      <c r="D62" s="14">
        <v>60000</v>
      </c>
      <c r="E62" s="15">
        <v>734.52</v>
      </c>
      <c r="F62" s="16">
        <v>2.284E-3</v>
      </c>
      <c r="G62" s="16"/>
    </row>
    <row r="63" spans="1:7" x14ac:dyDescent="0.25">
      <c r="A63" s="13" t="s">
        <v>507</v>
      </c>
      <c r="B63" s="31" t="s">
        <v>508</v>
      </c>
      <c r="C63" s="31" t="s">
        <v>378</v>
      </c>
      <c r="D63" s="14">
        <v>16200</v>
      </c>
      <c r="E63" s="15">
        <v>729.02</v>
      </c>
      <c r="F63" s="16">
        <v>2.2669999999999999E-3</v>
      </c>
      <c r="G63" s="16"/>
    </row>
    <row r="64" spans="1:7" x14ac:dyDescent="0.25">
      <c r="A64" s="13" t="s">
        <v>2904</v>
      </c>
      <c r="B64" s="31" t="s">
        <v>2360</v>
      </c>
      <c r="C64" s="31" t="s">
        <v>287</v>
      </c>
      <c r="D64" s="14">
        <v>7074830</v>
      </c>
      <c r="E64" s="15">
        <v>725.17</v>
      </c>
      <c r="F64" s="16">
        <v>2.2550000000000001E-3</v>
      </c>
      <c r="G64" s="16"/>
    </row>
    <row r="65" spans="1:7" x14ac:dyDescent="0.25">
      <c r="A65" s="13" t="s">
        <v>1087</v>
      </c>
      <c r="B65" s="31" t="s">
        <v>1088</v>
      </c>
      <c r="C65" s="31" t="s">
        <v>444</v>
      </c>
      <c r="D65" s="14">
        <v>175500</v>
      </c>
      <c r="E65" s="15">
        <v>674.1</v>
      </c>
      <c r="F65" s="16">
        <v>2.0960000000000002E-3</v>
      </c>
      <c r="G65" s="16"/>
    </row>
    <row r="66" spans="1:7" x14ac:dyDescent="0.25">
      <c r="A66" s="13" t="s">
        <v>917</v>
      </c>
      <c r="B66" s="31" t="s">
        <v>918</v>
      </c>
      <c r="C66" s="31" t="s">
        <v>326</v>
      </c>
      <c r="D66" s="14">
        <v>113300</v>
      </c>
      <c r="E66" s="15">
        <v>669.15</v>
      </c>
      <c r="F66" s="16">
        <v>2.081E-3</v>
      </c>
      <c r="G66" s="16"/>
    </row>
    <row r="67" spans="1:7" x14ac:dyDescent="0.25">
      <c r="A67" s="13" t="s">
        <v>1275</v>
      </c>
      <c r="B67" s="31" t="s">
        <v>1276</v>
      </c>
      <c r="C67" s="31" t="s">
        <v>311</v>
      </c>
      <c r="D67" s="14">
        <v>185400</v>
      </c>
      <c r="E67" s="15">
        <v>533.77</v>
      </c>
      <c r="F67" s="16">
        <v>1.66E-3</v>
      </c>
      <c r="G67" s="16"/>
    </row>
    <row r="68" spans="1:7" x14ac:dyDescent="0.25">
      <c r="A68" s="13" t="s">
        <v>1333</v>
      </c>
      <c r="B68" s="31" t="s">
        <v>1334</v>
      </c>
      <c r="C68" s="31" t="s">
        <v>278</v>
      </c>
      <c r="D68" s="14">
        <v>43200</v>
      </c>
      <c r="E68" s="15">
        <v>348.58</v>
      </c>
      <c r="F68" s="16">
        <v>1.0839999999999999E-3</v>
      </c>
      <c r="G68" s="16"/>
    </row>
    <row r="69" spans="1:7" x14ac:dyDescent="0.25">
      <c r="A69" s="13" t="s">
        <v>1678</v>
      </c>
      <c r="B69" s="31" t="s">
        <v>1679</v>
      </c>
      <c r="C69" s="31" t="s">
        <v>281</v>
      </c>
      <c r="D69" s="14">
        <v>210700</v>
      </c>
      <c r="E69" s="15">
        <v>315.04000000000002</v>
      </c>
      <c r="F69" s="16">
        <v>9.7999999999999997E-4</v>
      </c>
      <c r="G69" s="16"/>
    </row>
    <row r="70" spans="1:7" x14ac:dyDescent="0.25">
      <c r="A70" s="13" t="s">
        <v>435</v>
      </c>
      <c r="B70" s="31" t="s">
        <v>436</v>
      </c>
      <c r="C70" s="31" t="s">
        <v>437</v>
      </c>
      <c r="D70" s="14">
        <v>11400</v>
      </c>
      <c r="E70" s="15">
        <v>277.93</v>
      </c>
      <c r="F70" s="16">
        <v>8.6399999999999997E-4</v>
      </c>
      <c r="G70" s="16"/>
    </row>
    <row r="71" spans="1:7" x14ac:dyDescent="0.25">
      <c r="A71" s="13" t="s">
        <v>1716</v>
      </c>
      <c r="B71" s="31" t="s">
        <v>1717</v>
      </c>
      <c r="C71" s="31" t="s">
        <v>273</v>
      </c>
      <c r="D71" s="14">
        <v>23000</v>
      </c>
      <c r="E71" s="15">
        <v>267.05</v>
      </c>
      <c r="F71" s="16">
        <v>8.3000000000000001E-4</v>
      </c>
      <c r="G71" s="16"/>
    </row>
    <row r="72" spans="1:7" x14ac:dyDescent="0.25">
      <c r="A72" s="13" t="s">
        <v>903</v>
      </c>
      <c r="B72" s="31" t="s">
        <v>904</v>
      </c>
      <c r="C72" s="31" t="s">
        <v>905</v>
      </c>
      <c r="D72" s="14">
        <v>16625</v>
      </c>
      <c r="E72" s="15">
        <v>218.22</v>
      </c>
      <c r="F72" s="16">
        <v>6.7900000000000002E-4</v>
      </c>
      <c r="G72" s="16"/>
    </row>
    <row r="73" spans="1:7" x14ac:dyDescent="0.25">
      <c r="A73" s="13" t="s">
        <v>1271</v>
      </c>
      <c r="B73" s="31" t="s">
        <v>1272</v>
      </c>
      <c r="C73" s="31" t="s">
        <v>295</v>
      </c>
      <c r="D73" s="14">
        <v>5000</v>
      </c>
      <c r="E73" s="15">
        <v>198.83</v>
      </c>
      <c r="F73" s="16">
        <v>6.1799999999999995E-4</v>
      </c>
      <c r="G73" s="16"/>
    </row>
    <row r="74" spans="1:7" x14ac:dyDescent="0.25">
      <c r="A74" s="13" t="s">
        <v>456</v>
      </c>
      <c r="B74" s="31" t="s">
        <v>457</v>
      </c>
      <c r="C74" s="31" t="s">
        <v>304</v>
      </c>
      <c r="D74" s="14">
        <v>53300</v>
      </c>
      <c r="E74" s="15">
        <v>138.61000000000001</v>
      </c>
      <c r="F74" s="16">
        <v>4.3100000000000001E-4</v>
      </c>
      <c r="G74" s="16"/>
    </row>
    <row r="75" spans="1:7" x14ac:dyDescent="0.25">
      <c r="A75" s="13" t="s">
        <v>285</v>
      </c>
      <c r="B75" s="31" t="s">
        <v>286</v>
      </c>
      <c r="C75" s="31" t="s">
        <v>287</v>
      </c>
      <c r="D75" s="14">
        <v>3200</v>
      </c>
      <c r="E75" s="15">
        <v>94.55</v>
      </c>
      <c r="F75" s="16">
        <v>2.9399999999999999E-4</v>
      </c>
      <c r="G75" s="16"/>
    </row>
    <row r="76" spans="1:7" x14ac:dyDescent="0.25">
      <c r="A76" s="13" t="s">
        <v>469</v>
      </c>
      <c r="B76" s="31" t="s">
        <v>470</v>
      </c>
      <c r="C76" s="31" t="s">
        <v>273</v>
      </c>
      <c r="D76" s="14">
        <v>7600</v>
      </c>
      <c r="E76" s="15">
        <v>85.07</v>
      </c>
      <c r="F76" s="16">
        <v>2.6499999999999999E-4</v>
      </c>
      <c r="G76" s="16"/>
    </row>
    <row r="77" spans="1:7" x14ac:dyDescent="0.25">
      <c r="A77" s="13" t="s">
        <v>2905</v>
      </c>
      <c r="B77" s="31" t="s">
        <v>2906</v>
      </c>
      <c r="C77" s="31" t="s">
        <v>451</v>
      </c>
      <c r="D77" s="14">
        <v>31319</v>
      </c>
      <c r="E77" s="15">
        <v>35.58</v>
      </c>
      <c r="F77" s="16">
        <v>1.11E-4</v>
      </c>
      <c r="G77" s="16"/>
    </row>
    <row r="78" spans="1:7" x14ac:dyDescent="0.25">
      <c r="A78" s="17" t="s">
        <v>189</v>
      </c>
      <c r="B78" s="32"/>
      <c r="C78" s="32"/>
      <c r="D78" s="18"/>
      <c r="E78" s="37">
        <v>127941.17</v>
      </c>
      <c r="F78" s="38">
        <v>0.397781</v>
      </c>
      <c r="G78" s="21"/>
    </row>
    <row r="79" spans="1:7" x14ac:dyDescent="0.25">
      <c r="A79" s="17" t="s">
        <v>481</v>
      </c>
      <c r="B79" s="31"/>
      <c r="C79" s="31"/>
      <c r="D79" s="14"/>
      <c r="E79" s="15"/>
      <c r="F79" s="16"/>
      <c r="G79" s="16"/>
    </row>
    <row r="80" spans="1:7" x14ac:dyDescent="0.25">
      <c r="A80" s="17" t="s">
        <v>189</v>
      </c>
      <c r="B80" s="31"/>
      <c r="C80" s="31"/>
      <c r="D80" s="14"/>
      <c r="E80" s="39" t="s">
        <v>155</v>
      </c>
      <c r="F80" s="40" t="s">
        <v>155</v>
      </c>
      <c r="G80" s="16"/>
    </row>
    <row r="81" spans="1:7" x14ac:dyDescent="0.25">
      <c r="A81" s="24" t="s">
        <v>192</v>
      </c>
      <c r="B81" s="33"/>
      <c r="C81" s="33"/>
      <c r="D81" s="25"/>
      <c r="E81" s="28">
        <v>127941.17</v>
      </c>
      <c r="F81" s="29">
        <v>0.39782000000000001</v>
      </c>
      <c r="G81" s="21"/>
    </row>
    <row r="82" spans="1:7" x14ac:dyDescent="0.25">
      <c r="A82" s="13"/>
      <c r="B82" s="31"/>
      <c r="C82" s="31"/>
      <c r="D82" s="14"/>
      <c r="E82" s="15"/>
      <c r="F82" s="16"/>
      <c r="G82" s="16"/>
    </row>
    <row r="83" spans="1:7" x14ac:dyDescent="0.25">
      <c r="A83" s="17" t="s">
        <v>2907</v>
      </c>
      <c r="B83" s="32"/>
      <c r="C83" s="32"/>
      <c r="D83" s="18"/>
      <c r="E83" s="41"/>
      <c r="F83" s="21"/>
      <c r="G83" s="21"/>
    </row>
    <row r="84" spans="1:7" x14ac:dyDescent="0.25">
      <c r="A84" s="13" t="s">
        <v>2908</v>
      </c>
      <c r="B84" s="31"/>
      <c r="C84" s="31" t="s">
        <v>2909</v>
      </c>
      <c r="D84" s="14">
        <v>63250</v>
      </c>
      <c r="E84" s="15">
        <v>177.99</v>
      </c>
      <c r="F84" s="16">
        <v>5.53E-4</v>
      </c>
      <c r="G84" s="16"/>
    </row>
    <row r="85" spans="1:7" x14ac:dyDescent="0.25">
      <c r="A85" s="13" t="s">
        <v>2910</v>
      </c>
      <c r="B85" s="31"/>
      <c r="C85" s="31" t="s">
        <v>2909</v>
      </c>
      <c r="D85" s="44">
        <v>-3200</v>
      </c>
      <c r="E85" s="35">
        <v>-1.0900000000000001</v>
      </c>
      <c r="F85" s="36">
        <v>-3.0000000000000001E-6</v>
      </c>
      <c r="G85" s="16"/>
    </row>
    <row r="86" spans="1:7" x14ac:dyDescent="0.25">
      <c r="A86" s="13" t="s">
        <v>2911</v>
      </c>
      <c r="B86" s="31"/>
      <c r="C86" s="31" t="s">
        <v>2909</v>
      </c>
      <c r="D86" s="44">
        <v>-15200</v>
      </c>
      <c r="E86" s="35">
        <v>-2.86</v>
      </c>
      <c r="F86" s="36">
        <v>-7.9999999999999996E-6</v>
      </c>
      <c r="G86" s="16"/>
    </row>
    <row r="87" spans="1:7" x14ac:dyDescent="0.25">
      <c r="A87" s="13" t="s">
        <v>2912</v>
      </c>
      <c r="B87" s="31"/>
      <c r="C87" s="31" t="s">
        <v>2909</v>
      </c>
      <c r="D87" s="44">
        <v>-5000</v>
      </c>
      <c r="E87" s="35">
        <v>-3.29</v>
      </c>
      <c r="F87" s="36">
        <v>-1.0000000000000001E-5</v>
      </c>
      <c r="G87" s="16"/>
    </row>
    <row r="88" spans="1:7" x14ac:dyDescent="0.25">
      <c r="A88" s="13" t="s">
        <v>2913</v>
      </c>
      <c r="B88" s="31"/>
      <c r="C88" s="31" t="s">
        <v>2909</v>
      </c>
      <c r="D88" s="44">
        <v>-320000</v>
      </c>
      <c r="E88" s="35">
        <v>-3.36</v>
      </c>
      <c r="F88" s="36">
        <v>-1.0000000000000001E-5</v>
      </c>
      <c r="G88" s="16"/>
    </row>
    <row r="89" spans="1:7" x14ac:dyDescent="0.25">
      <c r="A89" s="13" t="s">
        <v>2914</v>
      </c>
      <c r="B89" s="31"/>
      <c r="C89" s="31" t="s">
        <v>2909</v>
      </c>
      <c r="D89" s="44">
        <v>-184500</v>
      </c>
      <c r="E89" s="35">
        <v>-3.69</v>
      </c>
      <c r="F89" s="36">
        <v>-1.1E-5</v>
      </c>
      <c r="G89" s="16"/>
    </row>
    <row r="90" spans="1:7" x14ac:dyDescent="0.25">
      <c r="A90" s="13" t="s">
        <v>2915</v>
      </c>
      <c r="B90" s="31"/>
      <c r="C90" s="31" t="s">
        <v>2909</v>
      </c>
      <c r="D90" s="44">
        <v>-23000</v>
      </c>
      <c r="E90" s="35">
        <v>-4</v>
      </c>
      <c r="F90" s="36">
        <v>-1.2E-5</v>
      </c>
      <c r="G90" s="16"/>
    </row>
    <row r="91" spans="1:7" x14ac:dyDescent="0.25">
      <c r="A91" s="13" t="s">
        <v>2916</v>
      </c>
      <c r="B91" s="31"/>
      <c r="C91" s="31" t="s">
        <v>2909</v>
      </c>
      <c r="D91" s="44">
        <v>-19375</v>
      </c>
      <c r="E91" s="35">
        <v>-4.8600000000000003</v>
      </c>
      <c r="F91" s="36">
        <v>-1.5E-5</v>
      </c>
      <c r="G91" s="16"/>
    </row>
    <row r="92" spans="1:7" x14ac:dyDescent="0.25">
      <c r="A92" s="13" t="s">
        <v>2917</v>
      </c>
      <c r="B92" s="31"/>
      <c r="C92" s="31" t="s">
        <v>2909</v>
      </c>
      <c r="D92" s="44">
        <v>-3000</v>
      </c>
      <c r="E92" s="35">
        <v>-5.37</v>
      </c>
      <c r="F92" s="36">
        <v>-1.5999999999999999E-5</v>
      </c>
      <c r="G92" s="16"/>
    </row>
    <row r="93" spans="1:7" x14ac:dyDescent="0.25">
      <c r="A93" s="13" t="s">
        <v>2918</v>
      </c>
      <c r="B93" s="31"/>
      <c r="C93" s="31" t="s">
        <v>2909</v>
      </c>
      <c r="D93" s="44">
        <v>-60000</v>
      </c>
      <c r="E93" s="35">
        <v>-5.58</v>
      </c>
      <c r="F93" s="36">
        <v>-1.7E-5</v>
      </c>
      <c r="G93" s="16"/>
    </row>
    <row r="94" spans="1:7" x14ac:dyDescent="0.25">
      <c r="A94" s="13" t="s">
        <v>2919</v>
      </c>
      <c r="B94" s="31"/>
      <c r="C94" s="31" t="s">
        <v>2909</v>
      </c>
      <c r="D94" s="44">
        <v>-185400</v>
      </c>
      <c r="E94" s="35">
        <v>-6.04</v>
      </c>
      <c r="F94" s="36">
        <v>-1.8E-5</v>
      </c>
      <c r="G94" s="16"/>
    </row>
    <row r="95" spans="1:7" x14ac:dyDescent="0.25">
      <c r="A95" s="13" t="s">
        <v>2920</v>
      </c>
      <c r="B95" s="31"/>
      <c r="C95" s="31" t="s">
        <v>2909</v>
      </c>
      <c r="D95" s="44">
        <v>-34300</v>
      </c>
      <c r="E95" s="35">
        <v>-6.83</v>
      </c>
      <c r="F95" s="36">
        <v>-2.0000000000000002E-5</v>
      </c>
      <c r="G95" s="16"/>
    </row>
    <row r="96" spans="1:7" x14ac:dyDescent="0.25">
      <c r="A96" s="13" t="s">
        <v>2921</v>
      </c>
      <c r="B96" s="31"/>
      <c r="C96" s="31" t="s">
        <v>2909</v>
      </c>
      <c r="D96" s="44">
        <v>-2287200</v>
      </c>
      <c r="E96" s="35">
        <v>-8.23</v>
      </c>
      <c r="F96" s="36">
        <v>-2.5000000000000001E-5</v>
      </c>
      <c r="G96" s="16"/>
    </row>
    <row r="97" spans="1:7" x14ac:dyDescent="0.25">
      <c r="A97" s="13" t="s">
        <v>2922</v>
      </c>
      <c r="B97" s="31"/>
      <c r="C97" s="31" t="s">
        <v>2909</v>
      </c>
      <c r="D97" s="44">
        <v>-11400</v>
      </c>
      <c r="E97" s="35">
        <v>-8.57</v>
      </c>
      <c r="F97" s="36">
        <v>-2.5999999999999998E-5</v>
      </c>
      <c r="G97" s="16"/>
    </row>
    <row r="98" spans="1:7" x14ac:dyDescent="0.25">
      <c r="A98" s="13" t="s">
        <v>2923</v>
      </c>
      <c r="B98" s="31"/>
      <c r="C98" s="31" t="s">
        <v>2909</v>
      </c>
      <c r="D98" s="44">
        <v>-116530</v>
      </c>
      <c r="E98" s="35">
        <v>-9.49</v>
      </c>
      <c r="F98" s="36">
        <v>-2.8E-5</v>
      </c>
      <c r="G98" s="16"/>
    </row>
    <row r="99" spans="1:7" x14ac:dyDescent="0.25">
      <c r="A99" s="13" t="s">
        <v>2924</v>
      </c>
      <c r="B99" s="31"/>
      <c r="C99" s="31" t="s">
        <v>2909</v>
      </c>
      <c r="D99" s="44">
        <v>-113300</v>
      </c>
      <c r="E99" s="35">
        <v>-9.52</v>
      </c>
      <c r="F99" s="36">
        <v>-2.9E-5</v>
      </c>
      <c r="G99" s="16"/>
    </row>
    <row r="100" spans="1:7" x14ac:dyDescent="0.25">
      <c r="A100" s="13" t="s">
        <v>2925</v>
      </c>
      <c r="B100" s="31"/>
      <c r="C100" s="31" t="s">
        <v>2909</v>
      </c>
      <c r="D100" s="44">
        <v>-73750</v>
      </c>
      <c r="E100" s="35">
        <v>-10.83</v>
      </c>
      <c r="F100" s="36">
        <v>-3.1999999999999999E-5</v>
      </c>
      <c r="G100" s="16"/>
    </row>
    <row r="101" spans="1:7" x14ac:dyDescent="0.25">
      <c r="A101" s="13" t="s">
        <v>2926</v>
      </c>
      <c r="B101" s="31"/>
      <c r="C101" s="31" t="s">
        <v>2909</v>
      </c>
      <c r="D101" s="44">
        <v>-725000</v>
      </c>
      <c r="E101" s="35">
        <v>-15.74</v>
      </c>
      <c r="F101" s="36">
        <v>-4.8000000000000001E-5</v>
      </c>
      <c r="G101" s="16"/>
    </row>
    <row r="102" spans="1:7" x14ac:dyDescent="0.25">
      <c r="A102" s="13" t="s">
        <v>2927</v>
      </c>
      <c r="B102" s="31"/>
      <c r="C102" s="31" t="s">
        <v>2909</v>
      </c>
      <c r="D102" s="44">
        <v>-24000</v>
      </c>
      <c r="E102" s="35">
        <v>-16.329999999999998</v>
      </c>
      <c r="F102" s="36">
        <v>-5.0000000000000002E-5</v>
      </c>
      <c r="G102" s="16"/>
    </row>
    <row r="103" spans="1:7" x14ac:dyDescent="0.25">
      <c r="A103" s="13" t="s">
        <v>2928</v>
      </c>
      <c r="B103" s="31"/>
      <c r="C103" s="31" t="s">
        <v>2909</v>
      </c>
      <c r="D103" s="44">
        <v>-20025</v>
      </c>
      <c r="E103" s="35">
        <v>-17.05</v>
      </c>
      <c r="F103" s="36">
        <v>-5.3000000000000001E-5</v>
      </c>
      <c r="G103" s="16"/>
    </row>
    <row r="104" spans="1:7" x14ac:dyDescent="0.25">
      <c r="A104" s="13" t="s">
        <v>2929</v>
      </c>
      <c r="B104" s="31"/>
      <c r="C104" s="31" t="s">
        <v>2909</v>
      </c>
      <c r="D104" s="44">
        <v>-64500</v>
      </c>
      <c r="E104" s="35">
        <v>-17.96</v>
      </c>
      <c r="F104" s="36">
        <v>-5.3999999999999998E-5</v>
      </c>
      <c r="G104" s="16"/>
    </row>
    <row r="105" spans="1:7" x14ac:dyDescent="0.25">
      <c r="A105" s="13" t="s">
        <v>2930</v>
      </c>
      <c r="B105" s="31"/>
      <c r="C105" s="31" t="s">
        <v>2909</v>
      </c>
      <c r="D105" s="44">
        <v>-175500</v>
      </c>
      <c r="E105" s="35">
        <v>-18.600000000000001</v>
      </c>
      <c r="F105" s="36">
        <v>-5.7000000000000003E-5</v>
      </c>
      <c r="G105" s="16"/>
    </row>
    <row r="106" spans="1:7" x14ac:dyDescent="0.25">
      <c r="A106" s="13" t="s">
        <v>2931</v>
      </c>
      <c r="B106" s="31"/>
      <c r="C106" s="31" t="s">
        <v>2909</v>
      </c>
      <c r="D106" s="44">
        <v>-98600</v>
      </c>
      <c r="E106" s="35">
        <v>-19.82</v>
      </c>
      <c r="F106" s="36">
        <v>-6.0999999999999999E-5</v>
      </c>
      <c r="G106" s="16"/>
    </row>
    <row r="107" spans="1:7" x14ac:dyDescent="0.25">
      <c r="A107" s="13" t="s">
        <v>2932</v>
      </c>
      <c r="B107" s="31"/>
      <c r="C107" s="31" t="s">
        <v>2909</v>
      </c>
      <c r="D107" s="44">
        <v>-100000</v>
      </c>
      <c r="E107" s="35">
        <v>-21.4</v>
      </c>
      <c r="F107" s="36">
        <v>-6.6000000000000005E-5</v>
      </c>
      <c r="G107" s="16"/>
    </row>
    <row r="108" spans="1:7" x14ac:dyDescent="0.25">
      <c r="A108" s="13" t="s">
        <v>2933</v>
      </c>
      <c r="B108" s="31"/>
      <c r="C108" s="31" t="s">
        <v>2909</v>
      </c>
      <c r="D108" s="44">
        <v>-299000</v>
      </c>
      <c r="E108" s="35">
        <v>-22.06</v>
      </c>
      <c r="F108" s="36">
        <v>-6.7999999999999999E-5</v>
      </c>
      <c r="G108" s="16"/>
    </row>
    <row r="109" spans="1:7" x14ac:dyDescent="0.25">
      <c r="A109" s="13" t="s">
        <v>2934</v>
      </c>
      <c r="B109" s="31"/>
      <c r="C109" s="31" t="s">
        <v>2909</v>
      </c>
      <c r="D109" s="44">
        <v>-49875</v>
      </c>
      <c r="E109" s="35">
        <v>-22.44</v>
      </c>
      <c r="F109" s="36">
        <v>-6.8999999999999997E-5</v>
      </c>
      <c r="G109" s="16"/>
    </row>
    <row r="110" spans="1:7" x14ac:dyDescent="0.25">
      <c r="A110" s="13" t="s">
        <v>2935</v>
      </c>
      <c r="B110" s="31"/>
      <c r="C110" s="31" t="s">
        <v>2909</v>
      </c>
      <c r="D110" s="44">
        <v>-420650</v>
      </c>
      <c r="E110" s="35">
        <v>-22.51</v>
      </c>
      <c r="F110" s="36">
        <v>-6.8999999999999997E-5</v>
      </c>
      <c r="G110" s="16"/>
    </row>
    <row r="111" spans="1:7" x14ac:dyDescent="0.25">
      <c r="A111" s="13" t="s">
        <v>2936</v>
      </c>
      <c r="B111" s="31"/>
      <c r="C111" s="31" t="s">
        <v>2909</v>
      </c>
      <c r="D111" s="44">
        <v>-185500</v>
      </c>
      <c r="E111" s="35">
        <v>-22.91</v>
      </c>
      <c r="F111" s="36">
        <v>-6.9999999999999994E-5</v>
      </c>
      <c r="G111" s="16"/>
    </row>
    <row r="112" spans="1:7" x14ac:dyDescent="0.25">
      <c r="A112" s="13" t="s">
        <v>2937</v>
      </c>
      <c r="B112" s="31"/>
      <c r="C112" s="31" t="s">
        <v>2909</v>
      </c>
      <c r="D112" s="44">
        <v>-55000</v>
      </c>
      <c r="E112" s="35">
        <v>-23.29</v>
      </c>
      <c r="F112" s="36">
        <v>-7.2000000000000002E-5</v>
      </c>
      <c r="G112" s="16"/>
    </row>
    <row r="113" spans="1:7" x14ac:dyDescent="0.25">
      <c r="A113" s="13" t="s">
        <v>2938</v>
      </c>
      <c r="B113" s="31"/>
      <c r="C113" s="31" t="s">
        <v>2909</v>
      </c>
      <c r="D113" s="44">
        <v>-202500</v>
      </c>
      <c r="E113" s="35">
        <v>-23.69</v>
      </c>
      <c r="F113" s="36">
        <v>-7.2999999999999999E-5</v>
      </c>
      <c r="G113" s="16"/>
    </row>
    <row r="114" spans="1:7" x14ac:dyDescent="0.25">
      <c r="A114" s="13" t="s">
        <v>2939</v>
      </c>
      <c r="B114" s="31"/>
      <c r="C114" s="31" t="s">
        <v>2909</v>
      </c>
      <c r="D114" s="44">
        <v>-279400</v>
      </c>
      <c r="E114" s="35">
        <v>-25.32</v>
      </c>
      <c r="F114" s="36">
        <v>-7.7999999999999999E-5</v>
      </c>
      <c r="G114" s="16"/>
    </row>
    <row r="115" spans="1:7" x14ac:dyDescent="0.25">
      <c r="A115" s="13" t="s">
        <v>2940</v>
      </c>
      <c r="B115" s="31"/>
      <c r="C115" s="31" t="s">
        <v>2909</v>
      </c>
      <c r="D115" s="44">
        <v>-80000</v>
      </c>
      <c r="E115" s="35">
        <v>-26.44</v>
      </c>
      <c r="F115" s="36">
        <v>-8.1000000000000004E-5</v>
      </c>
      <c r="G115" s="16"/>
    </row>
    <row r="116" spans="1:7" x14ac:dyDescent="0.25">
      <c r="A116" s="13" t="s">
        <v>2941</v>
      </c>
      <c r="B116" s="31"/>
      <c r="C116" s="31" t="s">
        <v>2909</v>
      </c>
      <c r="D116" s="44">
        <v>-521600</v>
      </c>
      <c r="E116" s="35">
        <v>-27.2</v>
      </c>
      <c r="F116" s="36">
        <v>-8.3999999999999995E-5</v>
      </c>
      <c r="G116" s="16"/>
    </row>
    <row r="117" spans="1:7" x14ac:dyDescent="0.25">
      <c r="A117" s="13" t="s">
        <v>2942</v>
      </c>
      <c r="B117" s="31"/>
      <c r="C117" s="31" t="s">
        <v>2909</v>
      </c>
      <c r="D117" s="44">
        <v>-938475</v>
      </c>
      <c r="E117" s="35">
        <v>-27.97</v>
      </c>
      <c r="F117" s="36">
        <v>-8.6000000000000003E-5</v>
      </c>
      <c r="G117" s="16"/>
    </row>
    <row r="118" spans="1:7" x14ac:dyDescent="0.25">
      <c r="A118" s="13" t="s">
        <v>2943</v>
      </c>
      <c r="B118" s="31"/>
      <c r="C118" s="31" t="s">
        <v>2909</v>
      </c>
      <c r="D118" s="44">
        <v>-982350</v>
      </c>
      <c r="E118" s="35">
        <v>-28.74</v>
      </c>
      <c r="F118" s="36">
        <v>-8.8999999999999995E-5</v>
      </c>
      <c r="G118" s="16"/>
    </row>
    <row r="119" spans="1:7" x14ac:dyDescent="0.25">
      <c r="A119" s="13" t="s">
        <v>2944</v>
      </c>
      <c r="B119" s="31"/>
      <c r="C119" s="31" t="s">
        <v>2909</v>
      </c>
      <c r="D119" s="44">
        <v>-660000</v>
      </c>
      <c r="E119" s="35">
        <v>-31.28</v>
      </c>
      <c r="F119" s="36">
        <v>-9.7E-5</v>
      </c>
      <c r="G119" s="16"/>
    </row>
    <row r="120" spans="1:7" x14ac:dyDescent="0.25">
      <c r="A120" s="13" t="s">
        <v>2945</v>
      </c>
      <c r="B120" s="31"/>
      <c r="C120" s="31" t="s">
        <v>2909</v>
      </c>
      <c r="D120" s="44">
        <v>-16200</v>
      </c>
      <c r="E120" s="35">
        <v>-32.89</v>
      </c>
      <c r="F120" s="36">
        <v>-1.02E-4</v>
      </c>
      <c r="G120" s="16"/>
    </row>
    <row r="121" spans="1:7" x14ac:dyDescent="0.25">
      <c r="A121" s="13" t="s">
        <v>2946</v>
      </c>
      <c r="B121" s="31"/>
      <c r="C121" s="31" t="s">
        <v>2909</v>
      </c>
      <c r="D121" s="44">
        <v>-99550</v>
      </c>
      <c r="E121" s="35">
        <v>-35.14</v>
      </c>
      <c r="F121" s="36">
        <v>-1.0900000000000001E-4</v>
      </c>
      <c r="G121" s="16"/>
    </row>
    <row r="122" spans="1:7" x14ac:dyDescent="0.25">
      <c r="A122" s="13" t="s">
        <v>2947</v>
      </c>
      <c r="B122" s="31"/>
      <c r="C122" s="31" t="s">
        <v>2909</v>
      </c>
      <c r="D122" s="44">
        <v>-504900</v>
      </c>
      <c r="E122" s="35">
        <v>-36.28</v>
      </c>
      <c r="F122" s="36">
        <v>-1.12E-4</v>
      </c>
      <c r="G122" s="16"/>
    </row>
    <row r="123" spans="1:7" x14ac:dyDescent="0.25">
      <c r="A123" s="13" t="s">
        <v>2948</v>
      </c>
      <c r="B123" s="31"/>
      <c r="C123" s="31" t="s">
        <v>2909</v>
      </c>
      <c r="D123" s="44">
        <v>-400400</v>
      </c>
      <c r="E123" s="35">
        <v>-37.24</v>
      </c>
      <c r="F123" s="36">
        <v>-1.15E-4</v>
      </c>
      <c r="G123" s="16"/>
    </row>
    <row r="124" spans="1:7" x14ac:dyDescent="0.25">
      <c r="A124" s="13" t="s">
        <v>2949</v>
      </c>
      <c r="B124" s="31"/>
      <c r="C124" s="31" t="s">
        <v>2909</v>
      </c>
      <c r="D124" s="44">
        <v>-10500</v>
      </c>
      <c r="E124" s="35">
        <v>-38.880000000000003</v>
      </c>
      <c r="F124" s="36">
        <v>-1.2E-4</v>
      </c>
      <c r="G124" s="16"/>
    </row>
    <row r="125" spans="1:7" x14ac:dyDescent="0.25">
      <c r="A125" s="13" t="s">
        <v>2950</v>
      </c>
      <c r="B125" s="31"/>
      <c r="C125" s="31" t="s">
        <v>2909</v>
      </c>
      <c r="D125" s="44">
        <v>-440000</v>
      </c>
      <c r="E125" s="35">
        <v>-40.26</v>
      </c>
      <c r="F125" s="36">
        <v>-1.2400000000000001E-4</v>
      </c>
      <c r="G125" s="16"/>
    </row>
    <row r="126" spans="1:7" x14ac:dyDescent="0.25">
      <c r="A126" s="13" t="s">
        <v>2951</v>
      </c>
      <c r="B126" s="31"/>
      <c r="C126" s="31" t="s">
        <v>2909</v>
      </c>
      <c r="D126" s="44">
        <v>-1440000</v>
      </c>
      <c r="E126" s="35">
        <v>-40.39</v>
      </c>
      <c r="F126" s="36">
        <v>-1.2300000000000001E-4</v>
      </c>
      <c r="G126" s="16"/>
    </row>
    <row r="127" spans="1:7" x14ac:dyDescent="0.25">
      <c r="A127" s="13" t="s">
        <v>2952</v>
      </c>
      <c r="B127" s="31"/>
      <c r="C127" s="31" t="s">
        <v>2909</v>
      </c>
      <c r="D127" s="44">
        <v>-202275</v>
      </c>
      <c r="E127" s="35">
        <v>-41.48</v>
      </c>
      <c r="F127" s="36">
        <v>-1.2799999999999999E-4</v>
      </c>
      <c r="G127" s="16"/>
    </row>
    <row r="128" spans="1:7" x14ac:dyDescent="0.25">
      <c r="A128" s="13" t="s">
        <v>2953</v>
      </c>
      <c r="B128" s="31"/>
      <c r="C128" s="31" t="s">
        <v>2909</v>
      </c>
      <c r="D128" s="44">
        <v>-549000</v>
      </c>
      <c r="E128" s="35">
        <v>-43.38</v>
      </c>
      <c r="F128" s="36">
        <v>-1.34E-4</v>
      </c>
      <c r="G128" s="16"/>
    </row>
    <row r="129" spans="1:7" x14ac:dyDescent="0.25">
      <c r="A129" s="13" t="s">
        <v>2954</v>
      </c>
      <c r="B129" s="31"/>
      <c r="C129" s="31" t="s">
        <v>2909</v>
      </c>
      <c r="D129" s="44">
        <v>-174325</v>
      </c>
      <c r="E129" s="35">
        <v>-47.38</v>
      </c>
      <c r="F129" s="36">
        <v>-1.46E-4</v>
      </c>
      <c r="G129" s="16"/>
    </row>
    <row r="130" spans="1:7" x14ac:dyDescent="0.25">
      <c r="A130" s="13" t="s">
        <v>2955</v>
      </c>
      <c r="B130" s="31"/>
      <c r="C130" s="31" t="s">
        <v>2909</v>
      </c>
      <c r="D130" s="44">
        <v>-18000</v>
      </c>
      <c r="E130" s="35">
        <v>-50.4</v>
      </c>
      <c r="F130" s="36">
        <v>-1.56E-4</v>
      </c>
      <c r="G130" s="16"/>
    </row>
    <row r="131" spans="1:7" x14ac:dyDescent="0.25">
      <c r="A131" s="13" t="s">
        <v>2956</v>
      </c>
      <c r="B131" s="31"/>
      <c r="C131" s="31" t="s">
        <v>2909</v>
      </c>
      <c r="D131" s="44">
        <v>-635000</v>
      </c>
      <c r="E131" s="35">
        <v>-51.75</v>
      </c>
      <c r="F131" s="36">
        <v>-1.6000000000000001E-4</v>
      </c>
      <c r="G131" s="16"/>
    </row>
    <row r="132" spans="1:7" x14ac:dyDescent="0.25">
      <c r="A132" s="13" t="s">
        <v>2957</v>
      </c>
      <c r="B132" s="31"/>
      <c r="C132" s="31" t="s">
        <v>2909</v>
      </c>
      <c r="D132" s="44">
        <v>-113050</v>
      </c>
      <c r="E132" s="35">
        <v>-51.98</v>
      </c>
      <c r="F132" s="36">
        <v>-1.6100000000000001E-4</v>
      </c>
      <c r="G132" s="16"/>
    </row>
    <row r="133" spans="1:7" x14ac:dyDescent="0.25">
      <c r="A133" s="13" t="s">
        <v>2958</v>
      </c>
      <c r="B133" s="31"/>
      <c r="C133" s="31" t="s">
        <v>2909</v>
      </c>
      <c r="D133" s="44">
        <v>-90600</v>
      </c>
      <c r="E133" s="35">
        <v>-54.18</v>
      </c>
      <c r="F133" s="36">
        <v>-1.6699999999999999E-4</v>
      </c>
      <c r="G133" s="16"/>
    </row>
    <row r="134" spans="1:7" x14ac:dyDescent="0.25">
      <c r="A134" s="13" t="s">
        <v>2959</v>
      </c>
      <c r="B134" s="31"/>
      <c r="C134" s="31" t="s">
        <v>2909</v>
      </c>
      <c r="D134" s="44">
        <v>-948000</v>
      </c>
      <c r="E134" s="35">
        <v>-55.93</v>
      </c>
      <c r="F134" s="36">
        <v>-1.73E-4</v>
      </c>
      <c r="G134" s="16"/>
    </row>
    <row r="135" spans="1:7" x14ac:dyDescent="0.25">
      <c r="A135" s="13" t="s">
        <v>2960</v>
      </c>
      <c r="B135" s="31"/>
      <c r="C135" s="31" t="s">
        <v>2909</v>
      </c>
      <c r="D135" s="44">
        <v>-350000</v>
      </c>
      <c r="E135" s="35">
        <v>-55.98</v>
      </c>
      <c r="F135" s="36">
        <v>-1.73E-4</v>
      </c>
      <c r="G135" s="16"/>
    </row>
    <row r="136" spans="1:7" x14ac:dyDescent="0.25">
      <c r="A136" s="13" t="s">
        <v>2961</v>
      </c>
      <c r="B136" s="31"/>
      <c r="C136" s="31" t="s">
        <v>2909</v>
      </c>
      <c r="D136" s="44">
        <v>-285000</v>
      </c>
      <c r="E136" s="35">
        <v>-62.84</v>
      </c>
      <c r="F136" s="36">
        <v>-1.95E-4</v>
      </c>
      <c r="G136" s="16"/>
    </row>
    <row r="137" spans="1:7" x14ac:dyDescent="0.25">
      <c r="A137" s="13" t="s">
        <v>2962</v>
      </c>
      <c r="B137" s="31"/>
      <c r="C137" s="31" t="s">
        <v>2909</v>
      </c>
      <c r="D137" s="44">
        <v>-250000</v>
      </c>
      <c r="E137" s="35">
        <v>-65.78</v>
      </c>
      <c r="F137" s="36">
        <v>-2.04E-4</v>
      </c>
      <c r="G137" s="16"/>
    </row>
    <row r="138" spans="1:7" x14ac:dyDescent="0.25">
      <c r="A138" s="13" t="s">
        <v>2963</v>
      </c>
      <c r="B138" s="31"/>
      <c r="C138" s="31" t="s">
        <v>2909</v>
      </c>
      <c r="D138" s="44">
        <v>-190875</v>
      </c>
      <c r="E138" s="35">
        <v>-65.87</v>
      </c>
      <c r="F138" s="36">
        <v>-2.04E-4</v>
      </c>
      <c r="G138" s="16"/>
    </row>
    <row r="139" spans="1:7" x14ac:dyDescent="0.25">
      <c r="A139" s="13" t="s">
        <v>2964</v>
      </c>
      <c r="B139" s="31"/>
      <c r="C139" s="31" t="s">
        <v>2909</v>
      </c>
      <c r="D139" s="44">
        <v>-128150</v>
      </c>
      <c r="E139" s="35">
        <v>-68.94</v>
      </c>
      <c r="F139" s="36">
        <v>-2.14E-4</v>
      </c>
      <c r="G139" s="16"/>
    </row>
    <row r="140" spans="1:7" x14ac:dyDescent="0.25">
      <c r="A140" s="13" t="s">
        <v>2965</v>
      </c>
      <c r="B140" s="31"/>
      <c r="C140" s="31" t="s">
        <v>2909</v>
      </c>
      <c r="D140" s="44">
        <v>-198800</v>
      </c>
      <c r="E140" s="35">
        <v>-71.97</v>
      </c>
      <c r="F140" s="36">
        <v>-2.23E-4</v>
      </c>
      <c r="G140" s="16"/>
    </row>
    <row r="141" spans="1:7" x14ac:dyDescent="0.25">
      <c r="A141" s="13" t="s">
        <v>2966</v>
      </c>
      <c r="B141" s="31"/>
      <c r="C141" s="31" t="s">
        <v>2909</v>
      </c>
      <c r="D141" s="44">
        <v>-172800</v>
      </c>
      <c r="E141" s="35">
        <v>-73.48</v>
      </c>
      <c r="F141" s="36">
        <v>-2.2800000000000001E-4</v>
      </c>
      <c r="G141" s="16"/>
    </row>
    <row r="142" spans="1:7" x14ac:dyDescent="0.25">
      <c r="A142" s="13" t="s">
        <v>2967</v>
      </c>
      <c r="B142" s="31"/>
      <c r="C142" s="31" t="s">
        <v>2909</v>
      </c>
      <c r="D142" s="44">
        <v>-21100</v>
      </c>
      <c r="E142" s="35">
        <v>-78.510000000000005</v>
      </c>
      <c r="F142" s="36">
        <v>-2.4399999999999999E-4</v>
      </c>
      <c r="G142" s="16"/>
    </row>
    <row r="143" spans="1:7" x14ac:dyDescent="0.25">
      <c r="A143" s="13" t="s">
        <v>2968</v>
      </c>
      <c r="B143" s="31"/>
      <c r="C143" s="31" t="s">
        <v>2909</v>
      </c>
      <c r="D143" s="44">
        <v>-1857375</v>
      </c>
      <c r="E143" s="35">
        <v>-92.83</v>
      </c>
      <c r="F143" s="36">
        <v>-2.8800000000000001E-4</v>
      </c>
      <c r="G143" s="16"/>
    </row>
    <row r="144" spans="1:7" x14ac:dyDescent="0.25">
      <c r="A144" s="13" t="s">
        <v>2969</v>
      </c>
      <c r="B144" s="31"/>
      <c r="C144" s="31" t="s">
        <v>2909</v>
      </c>
      <c r="D144" s="44">
        <v>-53000</v>
      </c>
      <c r="E144" s="35">
        <v>-94.13</v>
      </c>
      <c r="F144" s="36">
        <v>-2.92E-4</v>
      </c>
      <c r="G144" s="16"/>
    </row>
    <row r="145" spans="1:7" x14ac:dyDescent="0.25">
      <c r="A145" s="13" t="s">
        <v>2970</v>
      </c>
      <c r="B145" s="31"/>
      <c r="C145" s="31" t="s">
        <v>2909</v>
      </c>
      <c r="D145" s="44">
        <v>-575025</v>
      </c>
      <c r="E145" s="35">
        <v>-113.71</v>
      </c>
      <c r="F145" s="36">
        <v>-3.5E-4</v>
      </c>
      <c r="G145" s="16"/>
    </row>
    <row r="146" spans="1:7" x14ac:dyDescent="0.25">
      <c r="A146" s="13" t="s">
        <v>2971</v>
      </c>
      <c r="B146" s="31"/>
      <c r="C146" s="31" t="s">
        <v>2909</v>
      </c>
      <c r="D146" s="44">
        <v>-7577675</v>
      </c>
      <c r="E146" s="35">
        <v>-115.64</v>
      </c>
      <c r="F146" s="36">
        <v>-3.57E-4</v>
      </c>
      <c r="G146" s="16"/>
    </row>
    <row r="147" spans="1:7" x14ac:dyDescent="0.25">
      <c r="A147" s="13" t="s">
        <v>2972</v>
      </c>
      <c r="B147" s="31"/>
      <c r="C147" s="31" t="s">
        <v>2973</v>
      </c>
      <c r="D147" s="44">
        <v>-39260</v>
      </c>
      <c r="E147" s="35">
        <v>-126.5</v>
      </c>
      <c r="F147" s="36">
        <v>-3.9300000000000001E-4</v>
      </c>
      <c r="G147" s="16"/>
    </row>
    <row r="148" spans="1:7" x14ac:dyDescent="0.25">
      <c r="A148" s="13" t="s">
        <v>2974</v>
      </c>
      <c r="B148" s="31"/>
      <c r="C148" s="31" t="s">
        <v>2909</v>
      </c>
      <c r="D148" s="44">
        <v>-28304100</v>
      </c>
      <c r="E148" s="35">
        <v>-127.7</v>
      </c>
      <c r="F148" s="36">
        <v>-3.9599999999999998E-4</v>
      </c>
      <c r="G148" s="16"/>
    </row>
    <row r="149" spans="1:7" x14ac:dyDescent="0.25">
      <c r="A149" s="13" t="s">
        <v>2975</v>
      </c>
      <c r="B149" s="31"/>
      <c r="C149" s="31" t="s">
        <v>2909</v>
      </c>
      <c r="D149" s="44">
        <v>-1758750</v>
      </c>
      <c r="E149" s="35">
        <v>-138.94</v>
      </c>
      <c r="F149" s="36">
        <v>-4.3100000000000001E-4</v>
      </c>
      <c r="G149" s="16"/>
    </row>
    <row r="150" spans="1:7" x14ac:dyDescent="0.25">
      <c r="A150" s="13" t="s">
        <v>2976</v>
      </c>
      <c r="B150" s="31"/>
      <c r="C150" s="31" t="s">
        <v>2909</v>
      </c>
      <c r="D150" s="44">
        <v>-91025</v>
      </c>
      <c r="E150" s="35">
        <v>-153.97</v>
      </c>
      <c r="F150" s="36">
        <v>-4.7699999999999999E-4</v>
      </c>
      <c r="G150" s="16"/>
    </row>
    <row r="151" spans="1:7" x14ac:dyDescent="0.25">
      <c r="A151" s="13" t="s">
        <v>2977</v>
      </c>
      <c r="B151" s="31"/>
      <c r="C151" s="31" t="s">
        <v>2909</v>
      </c>
      <c r="D151" s="44">
        <v>-2643000</v>
      </c>
      <c r="E151" s="35">
        <v>-159.56</v>
      </c>
      <c r="F151" s="36">
        <v>-4.95E-4</v>
      </c>
      <c r="G151" s="16"/>
    </row>
    <row r="152" spans="1:7" x14ac:dyDescent="0.25">
      <c r="A152" s="13" t="s">
        <v>2978</v>
      </c>
      <c r="B152" s="31"/>
      <c r="C152" s="31" t="s">
        <v>2909</v>
      </c>
      <c r="D152" s="44">
        <v>-465750</v>
      </c>
      <c r="E152" s="35">
        <v>-160.86000000000001</v>
      </c>
      <c r="F152" s="36">
        <v>-5.0000000000000001E-4</v>
      </c>
      <c r="G152" s="16"/>
    </row>
    <row r="153" spans="1:7" x14ac:dyDescent="0.25">
      <c r="A153" s="13" t="s">
        <v>2979</v>
      </c>
      <c r="B153" s="31"/>
      <c r="C153" s="31" t="s">
        <v>2909</v>
      </c>
      <c r="D153" s="44">
        <v>-81375</v>
      </c>
      <c r="E153" s="35">
        <v>-161.72</v>
      </c>
      <c r="F153" s="36">
        <v>-5.0199999999999995E-4</v>
      </c>
      <c r="G153" s="16"/>
    </row>
    <row r="154" spans="1:7" x14ac:dyDescent="0.25">
      <c r="A154" s="13" t="s">
        <v>2980</v>
      </c>
      <c r="B154" s="31"/>
      <c r="C154" s="31" t="s">
        <v>2909</v>
      </c>
      <c r="D154" s="44">
        <v>-111750</v>
      </c>
      <c r="E154" s="35">
        <v>-197.02</v>
      </c>
      <c r="F154" s="36">
        <v>-6.1200000000000002E-4</v>
      </c>
      <c r="G154" s="16"/>
    </row>
    <row r="155" spans="1:7" x14ac:dyDescent="0.25">
      <c r="A155" s="13" t="s">
        <v>2981</v>
      </c>
      <c r="B155" s="31"/>
      <c r="C155" s="31" t="s">
        <v>2909</v>
      </c>
      <c r="D155" s="44">
        <v>-135625</v>
      </c>
      <c r="E155" s="35">
        <v>-254.94</v>
      </c>
      <c r="F155" s="36">
        <v>-7.9199999999999995E-4</v>
      </c>
      <c r="G155" s="16"/>
    </row>
    <row r="156" spans="1:7" x14ac:dyDescent="0.25">
      <c r="A156" s="17" t="s">
        <v>189</v>
      </c>
      <c r="B156" s="32"/>
      <c r="C156" s="32"/>
      <c r="D156" s="18"/>
      <c r="E156" s="42">
        <v>-3444.82</v>
      </c>
      <c r="F156" s="43">
        <v>-1.0652E-2</v>
      </c>
      <c r="G156" s="21"/>
    </row>
    <row r="157" spans="1:7" x14ac:dyDescent="0.25">
      <c r="A157" s="13"/>
      <c r="B157" s="31"/>
      <c r="C157" s="31"/>
      <c r="D157" s="14"/>
      <c r="E157" s="15"/>
      <c r="F157" s="16"/>
      <c r="G157" s="16"/>
    </row>
    <row r="158" spans="1:7" x14ac:dyDescent="0.25">
      <c r="A158" s="24" t="s">
        <v>192</v>
      </c>
      <c r="B158" s="33"/>
      <c r="C158" s="33"/>
      <c r="D158" s="25"/>
      <c r="E158" s="45">
        <v>-3444.82</v>
      </c>
      <c r="F158" s="46">
        <v>-1.0711E-2</v>
      </c>
      <c r="G158" s="21"/>
    </row>
    <row r="159" spans="1:7" x14ac:dyDescent="0.25">
      <c r="A159" s="17" t="s">
        <v>1525</v>
      </c>
      <c r="B159" s="31"/>
      <c r="C159" s="31"/>
      <c r="D159" s="14"/>
      <c r="E159" s="15"/>
      <c r="F159" s="16"/>
      <c r="G159" s="16"/>
    </row>
    <row r="160" spans="1:7" x14ac:dyDescent="0.25">
      <c r="A160" s="17" t="s">
        <v>1526</v>
      </c>
      <c r="B160" s="31"/>
      <c r="C160" s="31"/>
      <c r="D160" s="14"/>
      <c r="E160" s="15"/>
      <c r="F160" s="16"/>
      <c r="G160" s="16"/>
    </row>
    <row r="161" spans="1:7" x14ac:dyDescent="0.25">
      <c r="A161" s="13" t="s">
        <v>2610</v>
      </c>
      <c r="B161" s="31"/>
      <c r="C161" s="31" t="s">
        <v>2611</v>
      </c>
      <c r="D161" s="14">
        <v>42315</v>
      </c>
      <c r="E161" s="15">
        <v>9489.65</v>
      </c>
      <c r="F161" s="16">
        <v>2.9506999999999999E-2</v>
      </c>
      <c r="G161" s="16"/>
    </row>
    <row r="162" spans="1:7" x14ac:dyDescent="0.25">
      <c r="A162" s="13" t="s">
        <v>2874</v>
      </c>
      <c r="B162" s="31"/>
      <c r="C162" s="31" t="s">
        <v>281</v>
      </c>
      <c r="D162" s="14">
        <v>77550</v>
      </c>
      <c r="E162" s="15">
        <v>2444.4499999999998</v>
      </c>
      <c r="F162" s="16">
        <v>7.6E-3</v>
      </c>
      <c r="G162" s="16"/>
    </row>
    <row r="163" spans="1:7" x14ac:dyDescent="0.25">
      <c r="A163" s="13" t="s">
        <v>2982</v>
      </c>
      <c r="B163" s="31"/>
      <c r="C163" s="31" t="s">
        <v>287</v>
      </c>
      <c r="D163" s="14">
        <v>20025</v>
      </c>
      <c r="E163" s="15">
        <v>1743.98</v>
      </c>
      <c r="F163" s="16">
        <v>5.4219999999999997E-3</v>
      </c>
      <c r="G163" s="16"/>
    </row>
    <row r="164" spans="1:7" x14ac:dyDescent="0.25">
      <c r="A164" s="13" t="s">
        <v>2877</v>
      </c>
      <c r="B164" s="31"/>
      <c r="C164" s="31" t="s">
        <v>260</v>
      </c>
      <c r="D164" s="14">
        <v>982350</v>
      </c>
      <c r="E164" s="15">
        <v>1603</v>
      </c>
      <c r="F164" s="16">
        <v>4.9839999999999997E-3</v>
      </c>
      <c r="G164" s="16"/>
    </row>
    <row r="165" spans="1:7" x14ac:dyDescent="0.25">
      <c r="A165" s="13" t="s">
        <v>2366</v>
      </c>
      <c r="B165" s="31"/>
      <c r="C165" s="31" t="s">
        <v>284</v>
      </c>
      <c r="D165" s="14">
        <v>142450</v>
      </c>
      <c r="E165" s="15">
        <v>1562.96</v>
      </c>
      <c r="F165" s="16">
        <v>4.8589999999999996E-3</v>
      </c>
      <c r="G165" s="16"/>
    </row>
    <row r="166" spans="1:7" x14ac:dyDescent="0.25">
      <c r="A166" s="13" t="s">
        <v>2983</v>
      </c>
      <c r="B166" s="31"/>
      <c r="C166" s="31" t="s">
        <v>352</v>
      </c>
      <c r="D166" s="14">
        <v>16000</v>
      </c>
      <c r="E166" s="15">
        <v>1532.64</v>
      </c>
      <c r="F166" s="16">
        <v>4.7650000000000001E-3</v>
      </c>
      <c r="G166" s="16"/>
    </row>
    <row r="167" spans="1:7" x14ac:dyDescent="0.25">
      <c r="A167" s="13" t="s">
        <v>2984</v>
      </c>
      <c r="B167" s="31"/>
      <c r="C167" s="31" t="s">
        <v>910</v>
      </c>
      <c r="D167" s="14">
        <v>28200</v>
      </c>
      <c r="E167" s="15">
        <v>1114.52</v>
      </c>
      <c r="F167" s="16">
        <v>3.4650000000000002E-3</v>
      </c>
      <c r="G167" s="16"/>
    </row>
    <row r="168" spans="1:7" x14ac:dyDescent="0.25">
      <c r="A168" s="13" t="s">
        <v>2985</v>
      </c>
      <c r="B168" s="31"/>
      <c r="C168" s="31" t="s">
        <v>295</v>
      </c>
      <c r="D168" s="14">
        <v>21100</v>
      </c>
      <c r="E168" s="15">
        <v>990.73</v>
      </c>
      <c r="F168" s="16">
        <v>3.0799999999999998E-3</v>
      </c>
      <c r="G168" s="16"/>
    </row>
    <row r="169" spans="1:7" x14ac:dyDescent="0.25">
      <c r="A169" s="13" t="s">
        <v>2986</v>
      </c>
      <c r="B169" s="31"/>
      <c r="C169" s="31" t="s">
        <v>421</v>
      </c>
      <c r="D169" s="14">
        <v>198800</v>
      </c>
      <c r="E169" s="15">
        <v>944.5</v>
      </c>
      <c r="F169" s="16">
        <v>2.9359999999999998E-3</v>
      </c>
      <c r="G169" s="16"/>
    </row>
    <row r="170" spans="1:7" x14ac:dyDescent="0.25">
      <c r="A170" s="13" t="s">
        <v>2876</v>
      </c>
      <c r="B170" s="31"/>
      <c r="C170" s="31" t="s">
        <v>378</v>
      </c>
      <c r="D170" s="14">
        <v>10625</v>
      </c>
      <c r="E170" s="15">
        <v>718.14</v>
      </c>
      <c r="F170" s="16">
        <v>2.232E-3</v>
      </c>
      <c r="G170" s="16"/>
    </row>
    <row r="171" spans="1:7" x14ac:dyDescent="0.25">
      <c r="A171" s="13" t="s">
        <v>2362</v>
      </c>
      <c r="B171" s="31"/>
      <c r="C171" s="31" t="s">
        <v>304</v>
      </c>
      <c r="D171" s="14">
        <v>245700</v>
      </c>
      <c r="E171" s="15">
        <v>641.4</v>
      </c>
      <c r="F171" s="16">
        <v>1.9940000000000001E-3</v>
      </c>
      <c r="G171" s="16"/>
    </row>
    <row r="172" spans="1:7" x14ac:dyDescent="0.25">
      <c r="A172" s="13" t="s">
        <v>2987</v>
      </c>
      <c r="B172" s="31"/>
      <c r="C172" s="31" t="s">
        <v>281</v>
      </c>
      <c r="D172" s="14">
        <v>184500</v>
      </c>
      <c r="E172" s="15">
        <v>443.45</v>
      </c>
      <c r="F172" s="16">
        <v>1.3780000000000001E-3</v>
      </c>
      <c r="G172" s="16"/>
    </row>
    <row r="173" spans="1:7" x14ac:dyDescent="0.25">
      <c r="A173" s="13" t="s">
        <v>2361</v>
      </c>
      <c r="B173" s="31"/>
      <c r="C173" s="31" t="s">
        <v>295</v>
      </c>
      <c r="D173" s="14">
        <v>34800</v>
      </c>
      <c r="E173" s="15">
        <v>432.98</v>
      </c>
      <c r="F173" s="16">
        <v>1.346E-3</v>
      </c>
      <c r="G173" s="16"/>
    </row>
    <row r="174" spans="1:7" x14ac:dyDescent="0.25">
      <c r="A174" s="13" t="s">
        <v>2988</v>
      </c>
      <c r="B174" s="31"/>
      <c r="C174" s="31" t="s">
        <v>273</v>
      </c>
      <c r="D174" s="14">
        <v>7600</v>
      </c>
      <c r="E174" s="15">
        <v>84.98</v>
      </c>
      <c r="F174" s="16">
        <v>2.6400000000000002E-4</v>
      </c>
      <c r="G174" s="16"/>
    </row>
    <row r="175" spans="1:7" x14ac:dyDescent="0.25">
      <c r="A175" s="13" t="s">
        <v>1553</v>
      </c>
      <c r="B175" s="31"/>
      <c r="C175" s="31" t="s">
        <v>292</v>
      </c>
      <c r="D175" s="14">
        <v>4400</v>
      </c>
      <c r="E175" s="15">
        <v>57.48</v>
      </c>
      <c r="F175" s="16">
        <v>1.7799999999999999E-4</v>
      </c>
      <c r="G175" s="16"/>
    </row>
    <row r="176" spans="1:7" x14ac:dyDescent="0.25">
      <c r="A176" s="13" t="s">
        <v>1551</v>
      </c>
      <c r="B176" s="31"/>
      <c r="C176" s="31" t="s">
        <v>355</v>
      </c>
      <c r="D176" s="44">
        <v>-32000</v>
      </c>
      <c r="E176" s="35">
        <v>-92.53</v>
      </c>
      <c r="F176" s="36">
        <v>-2.8699999999999998E-4</v>
      </c>
      <c r="G176" s="16"/>
    </row>
    <row r="177" spans="1:7" x14ac:dyDescent="0.25">
      <c r="A177" s="13" t="s">
        <v>2989</v>
      </c>
      <c r="B177" s="31"/>
      <c r="C177" s="31" t="s">
        <v>378</v>
      </c>
      <c r="D177" s="44">
        <v>-3000</v>
      </c>
      <c r="E177" s="35">
        <v>-135.69999999999999</v>
      </c>
      <c r="F177" s="36">
        <v>-4.2099999999999999E-4</v>
      </c>
      <c r="G177" s="16"/>
    </row>
    <row r="178" spans="1:7" x14ac:dyDescent="0.25">
      <c r="A178" s="13" t="s">
        <v>2990</v>
      </c>
      <c r="B178" s="31"/>
      <c r="C178" s="31" t="s">
        <v>905</v>
      </c>
      <c r="D178" s="44">
        <v>-16625</v>
      </c>
      <c r="E178" s="35">
        <v>-218.65</v>
      </c>
      <c r="F178" s="36">
        <v>-6.7900000000000002E-4</v>
      </c>
      <c r="G178" s="16"/>
    </row>
    <row r="179" spans="1:7" x14ac:dyDescent="0.25">
      <c r="A179" s="13" t="s">
        <v>1566</v>
      </c>
      <c r="B179" s="31"/>
      <c r="C179" s="31" t="s">
        <v>263</v>
      </c>
      <c r="D179" s="44">
        <v>-3073425</v>
      </c>
      <c r="E179" s="35">
        <v>-263.7</v>
      </c>
      <c r="F179" s="36">
        <v>-8.1899999999999996E-4</v>
      </c>
      <c r="G179" s="16"/>
    </row>
    <row r="180" spans="1:7" x14ac:dyDescent="0.25">
      <c r="A180" s="13" t="s">
        <v>2991</v>
      </c>
      <c r="B180" s="31"/>
      <c r="C180" s="31" t="s">
        <v>281</v>
      </c>
      <c r="D180" s="44">
        <v>-210700</v>
      </c>
      <c r="E180" s="35">
        <v>-316.37</v>
      </c>
      <c r="F180" s="36">
        <v>-9.8299999999999993E-4</v>
      </c>
      <c r="G180" s="16"/>
    </row>
    <row r="181" spans="1:7" x14ac:dyDescent="0.25">
      <c r="A181" s="13" t="s">
        <v>2992</v>
      </c>
      <c r="B181" s="31"/>
      <c r="C181" s="31" t="s">
        <v>278</v>
      </c>
      <c r="D181" s="44">
        <v>-43200</v>
      </c>
      <c r="E181" s="35">
        <v>-350.57</v>
      </c>
      <c r="F181" s="36">
        <v>-1.09E-3</v>
      </c>
      <c r="G181" s="16"/>
    </row>
    <row r="182" spans="1:7" x14ac:dyDescent="0.25">
      <c r="A182" s="13" t="s">
        <v>2993</v>
      </c>
      <c r="B182" s="31"/>
      <c r="C182" s="31" t="s">
        <v>292</v>
      </c>
      <c r="D182" s="44">
        <v>-125000</v>
      </c>
      <c r="E182" s="35">
        <v>-452.31</v>
      </c>
      <c r="F182" s="36">
        <v>-1.4059999999999999E-3</v>
      </c>
      <c r="G182" s="16"/>
    </row>
    <row r="183" spans="1:7" x14ac:dyDescent="0.25">
      <c r="A183" s="13" t="s">
        <v>2994</v>
      </c>
      <c r="B183" s="31"/>
      <c r="C183" s="31" t="s">
        <v>273</v>
      </c>
      <c r="D183" s="44">
        <v>-23125</v>
      </c>
      <c r="E183" s="35">
        <v>-553.64</v>
      </c>
      <c r="F183" s="36">
        <v>-1.7210000000000001E-3</v>
      </c>
      <c r="G183" s="16"/>
    </row>
    <row r="184" spans="1:7" x14ac:dyDescent="0.25">
      <c r="A184" s="13" t="s">
        <v>2995</v>
      </c>
      <c r="B184" s="31"/>
      <c r="C184" s="31" t="s">
        <v>260</v>
      </c>
      <c r="D184" s="44">
        <v>-1762250</v>
      </c>
      <c r="E184" s="35">
        <v>-1040.96</v>
      </c>
      <c r="F184" s="36">
        <v>-3.2360000000000002E-3</v>
      </c>
      <c r="G184" s="16"/>
    </row>
    <row r="185" spans="1:7" x14ac:dyDescent="0.25">
      <c r="A185" s="13" t="s">
        <v>2996</v>
      </c>
      <c r="B185" s="31"/>
      <c r="C185" s="31" t="s">
        <v>925</v>
      </c>
      <c r="D185" s="44">
        <v>-60255</v>
      </c>
      <c r="E185" s="35">
        <v>-1065.07</v>
      </c>
      <c r="F185" s="36">
        <v>-3.3110000000000001E-3</v>
      </c>
      <c r="G185" s="16"/>
    </row>
    <row r="186" spans="1:7" x14ac:dyDescent="0.25">
      <c r="A186" s="13" t="s">
        <v>2997</v>
      </c>
      <c r="B186" s="31"/>
      <c r="C186" s="31" t="s">
        <v>295</v>
      </c>
      <c r="D186" s="44">
        <v>-132750</v>
      </c>
      <c r="E186" s="35">
        <v>-1484.81</v>
      </c>
      <c r="F186" s="36">
        <v>-4.6160000000000003E-3</v>
      </c>
      <c r="G186" s="16"/>
    </row>
    <row r="187" spans="1:7" x14ac:dyDescent="0.25">
      <c r="A187" s="13" t="s">
        <v>1558</v>
      </c>
      <c r="B187" s="31"/>
      <c r="C187" s="31" t="s">
        <v>304</v>
      </c>
      <c r="D187" s="44">
        <v>-1227050</v>
      </c>
      <c r="E187" s="35">
        <v>-2817.8</v>
      </c>
      <c r="F187" s="36">
        <v>-8.7609999999999997E-3</v>
      </c>
      <c r="G187" s="16"/>
    </row>
    <row r="188" spans="1:7" x14ac:dyDescent="0.25">
      <c r="A188" s="13" t="s">
        <v>1564</v>
      </c>
      <c r="B188" s="31"/>
      <c r="C188" s="31" t="s">
        <v>263</v>
      </c>
      <c r="D188" s="44">
        <v>-168625</v>
      </c>
      <c r="E188" s="35">
        <v>-3019.23</v>
      </c>
      <c r="F188" s="36">
        <v>-9.3869999999999995E-3</v>
      </c>
      <c r="G188" s="16"/>
    </row>
    <row r="189" spans="1:7" x14ac:dyDescent="0.25">
      <c r="A189" s="13" t="s">
        <v>2998</v>
      </c>
      <c r="B189" s="31"/>
      <c r="C189" s="31" t="s">
        <v>260</v>
      </c>
      <c r="D189" s="44">
        <v>-592350</v>
      </c>
      <c r="E189" s="35">
        <v>-4359.1000000000004</v>
      </c>
      <c r="F189" s="36">
        <v>-1.3554E-2</v>
      </c>
      <c r="G189" s="16"/>
    </row>
    <row r="190" spans="1:7" x14ac:dyDescent="0.25">
      <c r="A190" s="17" t="s">
        <v>189</v>
      </c>
      <c r="B190" s="32"/>
      <c r="C190" s="32"/>
      <c r="D190" s="18"/>
      <c r="E190" s="37">
        <v>7634.42</v>
      </c>
      <c r="F190" s="38">
        <v>2.3739E-2</v>
      </c>
      <c r="G190" s="21"/>
    </row>
    <row r="191" spans="1:7" x14ac:dyDescent="0.25">
      <c r="A191" s="13"/>
      <c r="B191" s="31"/>
      <c r="C191" s="31"/>
      <c r="D191" s="14"/>
      <c r="E191" s="15"/>
      <c r="F191" s="16"/>
      <c r="G191" s="16"/>
    </row>
    <row r="192" spans="1:7" x14ac:dyDescent="0.25">
      <c r="A192" s="13"/>
      <c r="B192" s="31"/>
      <c r="C192" s="31"/>
      <c r="D192" s="14"/>
      <c r="E192" s="15"/>
      <c r="F192" s="16"/>
      <c r="G192" s="16"/>
    </row>
    <row r="193" spans="1:7" x14ac:dyDescent="0.25">
      <c r="A193" s="17" t="s">
        <v>156</v>
      </c>
      <c r="B193" s="31"/>
      <c r="C193" s="31"/>
      <c r="D193" s="14"/>
      <c r="E193" s="15"/>
      <c r="F193" s="16"/>
      <c r="G193" s="16"/>
    </row>
    <row r="194" spans="1:7" x14ac:dyDescent="0.25">
      <c r="A194" s="17" t="s">
        <v>157</v>
      </c>
      <c r="B194" s="31"/>
      <c r="C194" s="31"/>
      <c r="D194" s="14"/>
      <c r="E194" s="15"/>
      <c r="F194" s="16"/>
      <c r="G194" s="16"/>
    </row>
    <row r="195" spans="1:7" x14ac:dyDescent="0.25">
      <c r="A195" s="13" t="s">
        <v>2834</v>
      </c>
      <c r="B195" s="31" t="s">
        <v>2835</v>
      </c>
      <c r="C195" s="31" t="s">
        <v>163</v>
      </c>
      <c r="D195" s="14">
        <v>10000000</v>
      </c>
      <c r="E195" s="15">
        <v>10067.120000000001</v>
      </c>
      <c r="F195" s="16">
        <v>3.1302999999999997E-2</v>
      </c>
      <c r="G195" s="16">
        <v>7.3402999999999996E-2</v>
      </c>
    </row>
    <row r="196" spans="1:7" x14ac:dyDescent="0.25">
      <c r="A196" s="13" t="s">
        <v>1575</v>
      </c>
      <c r="B196" s="31" t="s">
        <v>1576</v>
      </c>
      <c r="C196" s="31" t="s">
        <v>163</v>
      </c>
      <c r="D196" s="14">
        <v>10000000</v>
      </c>
      <c r="E196" s="15">
        <v>10000.41</v>
      </c>
      <c r="F196" s="16">
        <v>3.1095000000000001E-2</v>
      </c>
      <c r="G196" s="16">
        <v>7.5062000000000004E-2</v>
      </c>
    </row>
    <row r="197" spans="1:7" x14ac:dyDescent="0.25">
      <c r="A197" s="13" t="s">
        <v>1587</v>
      </c>
      <c r="B197" s="31" t="s">
        <v>1588</v>
      </c>
      <c r="C197" s="31" t="s">
        <v>163</v>
      </c>
      <c r="D197" s="14">
        <v>10000000</v>
      </c>
      <c r="E197" s="15">
        <v>9980.23</v>
      </c>
      <c r="F197" s="16">
        <v>3.1032000000000001E-2</v>
      </c>
      <c r="G197" s="16">
        <v>7.5399999999999995E-2</v>
      </c>
    </row>
    <row r="198" spans="1:7" x14ac:dyDescent="0.25">
      <c r="A198" s="13" t="s">
        <v>2999</v>
      </c>
      <c r="B198" s="31" t="s">
        <v>3000</v>
      </c>
      <c r="C198" s="31" t="s">
        <v>3001</v>
      </c>
      <c r="D198" s="14">
        <v>7500000</v>
      </c>
      <c r="E198" s="15">
        <v>7523.95</v>
      </c>
      <c r="F198" s="16">
        <v>2.3394999999999999E-2</v>
      </c>
      <c r="G198" s="16">
        <v>8.7276000000000006E-2</v>
      </c>
    </row>
    <row r="199" spans="1:7" x14ac:dyDescent="0.25">
      <c r="A199" s="13" t="s">
        <v>3002</v>
      </c>
      <c r="B199" s="31" t="s">
        <v>3003</v>
      </c>
      <c r="C199" s="31" t="s">
        <v>3004</v>
      </c>
      <c r="D199" s="14">
        <v>7500000</v>
      </c>
      <c r="E199" s="15">
        <v>7427.46</v>
      </c>
      <c r="F199" s="16">
        <v>2.3095000000000001E-2</v>
      </c>
      <c r="G199" s="16">
        <v>7.9797999999999994E-2</v>
      </c>
    </row>
    <row r="200" spans="1:7" x14ac:dyDescent="0.25">
      <c r="A200" s="13" t="s">
        <v>3005</v>
      </c>
      <c r="B200" s="31" t="s">
        <v>3006</v>
      </c>
      <c r="C200" s="31" t="s">
        <v>3004</v>
      </c>
      <c r="D200" s="14">
        <v>7000000</v>
      </c>
      <c r="E200" s="15">
        <v>6981.25</v>
      </c>
      <c r="F200" s="16">
        <v>2.1707000000000001E-2</v>
      </c>
      <c r="G200" s="16">
        <v>8.8623999999999994E-2</v>
      </c>
    </row>
    <row r="201" spans="1:7" x14ac:dyDescent="0.25">
      <c r="A201" s="13" t="s">
        <v>3007</v>
      </c>
      <c r="B201" s="31" t="s">
        <v>3008</v>
      </c>
      <c r="C201" s="31" t="s">
        <v>2845</v>
      </c>
      <c r="D201" s="14">
        <v>6000000</v>
      </c>
      <c r="E201" s="15">
        <v>5971.21</v>
      </c>
      <c r="F201" s="16">
        <v>1.8567E-2</v>
      </c>
      <c r="G201" s="16">
        <v>9.1687000000000005E-2</v>
      </c>
    </row>
    <row r="202" spans="1:7" x14ac:dyDescent="0.25">
      <c r="A202" s="13" t="s">
        <v>3009</v>
      </c>
      <c r="B202" s="31" t="s">
        <v>3010</v>
      </c>
      <c r="C202" s="31" t="s">
        <v>3001</v>
      </c>
      <c r="D202" s="14">
        <v>5500000</v>
      </c>
      <c r="E202" s="15">
        <v>5708.57</v>
      </c>
      <c r="F202" s="16">
        <v>1.7749999999999998E-2</v>
      </c>
      <c r="G202" s="16">
        <v>8.6698999999999998E-2</v>
      </c>
    </row>
    <row r="203" spans="1:7" x14ac:dyDescent="0.25">
      <c r="A203" s="13" t="s">
        <v>3011</v>
      </c>
      <c r="B203" s="31" t="s">
        <v>3012</v>
      </c>
      <c r="C203" s="31" t="s">
        <v>3001</v>
      </c>
      <c r="D203" s="14">
        <v>5000000</v>
      </c>
      <c r="E203" s="15">
        <v>5397.7</v>
      </c>
      <c r="F203" s="16">
        <v>1.6784E-2</v>
      </c>
      <c r="G203" s="16">
        <v>8.7249999999999994E-2</v>
      </c>
    </row>
    <row r="204" spans="1:7" x14ac:dyDescent="0.25">
      <c r="A204" s="13" t="s">
        <v>3013</v>
      </c>
      <c r="B204" s="31" t="s">
        <v>3014</v>
      </c>
      <c r="C204" s="31" t="s">
        <v>2842</v>
      </c>
      <c r="D204" s="14">
        <v>5000000</v>
      </c>
      <c r="E204" s="15">
        <v>4989.07</v>
      </c>
      <c r="F204" s="16">
        <v>1.5513000000000001E-2</v>
      </c>
      <c r="G204" s="16">
        <v>8.4875000000000006E-2</v>
      </c>
    </row>
    <row r="205" spans="1:7" x14ac:dyDescent="0.25">
      <c r="A205" s="13" t="s">
        <v>3015</v>
      </c>
      <c r="B205" s="31" t="s">
        <v>3016</v>
      </c>
      <c r="C205" s="31" t="s">
        <v>160</v>
      </c>
      <c r="D205" s="14">
        <v>5000000</v>
      </c>
      <c r="E205" s="15">
        <v>4918.82</v>
      </c>
      <c r="F205" s="16">
        <v>1.5295E-2</v>
      </c>
      <c r="G205" s="16">
        <v>7.4800000000000005E-2</v>
      </c>
    </row>
    <row r="206" spans="1:7" x14ac:dyDescent="0.25">
      <c r="A206" s="13" t="s">
        <v>3017</v>
      </c>
      <c r="B206" s="31" t="s">
        <v>3018</v>
      </c>
      <c r="C206" s="31" t="s">
        <v>2848</v>
      </c>
      <c r="D206" s="14">
        <v>4000000</v>
      </c>
      <c r="E206" s="15">
        <v>3983.04</v>
      </c>
      <c r="F206" s="16">
        <v>1.2385E-2</v>
      </c>
      <c r="G206" s="16">
        <v>9.0098999999999999E-2</v>
      </c>
    </row>
    <row r="207" spans="1:7" x14ac:dyDescent="0.25">
      <c r="A207" s="13" t="s">
        <v>3019</v>
      </c>
      <c r="B207" s="31" t="s">
        <v>3020</v>
      </c>
      <c r="C207" s="31" t="s">
        <v>2848</v>
      </c>
      <c r="D207" s="14">
        <v>3000000</v>
      </c>
      <c r="E207" s="15">
        <v>2998.83</v>
      </c>
      <c r="F207" s="16">
        <v>9.325E-3</v>
      </c>
      <c r="G207" s="16">
        <v>8.9348999999999998E-2</v>
      </c>
    </row>
    <row r="208" spans="1:7" x14ac:dyDescent="0.25">
      <c r="A208" s="13" t="s">
        <v>3021</v>
      </c>
      <c r="B208" s="31" t="s">
        <v>3022</v>
      </c>
      <c r="C208" s="31" t="s">
        <v>2845</v>
      </c>
      <c r="D208" s="14">
        <v>2500000</v>
      </c>
      <c r="E208" s="15">
        <v>2492.88</v>
      </c>
      <c r="F208" s="16">
        <v>7.7510000000000001E-3</v>
      </c>
      <c r="G208" s="16">
        <v>9.2136999999999997E-2</v>
      </c>
    </row>
    <row r="209" spans="1:7" x14ac:dyDescent="0.25">
      <c r="A209" s="13" t="s">
        <v>3023</v>
      </c>
      <c r="B209" s="31" t="s">
        <v>3024</v>
      </c>
      <c r="C209" s="31" t="s">
        <v>163</v>
      </c>
      <c r="D209" s="14">
        <v>2500000</v>
      </c>
      <c r="E209" s="15">
        <v>2454.17</v>
      </c>
      <c r="F209" s="16">
        <v>7.6309999999999998E-3</v>
      </c>
      <c r="G209" s="16">
        <v>7.51E-2</v>
      </c>
    </row>
    <row r="210" spans="1:7" x14ac:dyDescent="0.25">
      <c r="A210" s="13" t="s">
        <v>2843</v>
      </c>
      <c r="B210" s="31" t="s">
        <v>2844</v>
      </c>
      <c r="C210" s="31" t="s">
        <v>2845</v>
      </c>
      <c r="D210" s="14">
        <v>1500000</v>
      </c>
      <c r="E210" s="15">
        <v>1494.32</v>
      </c>
      <c r="F210" s="16">
        <v>4.646E-3</v>
      </c>
      <c r="G210" s="16">
        <v>9.1486999999999999E-2</v>
      </c>
    </row>
    <row r="211" spans="1:7" x14ac:dyDescent="0.25">
      <c r="A211" s="13" t="s">
        <v>3025</v>
      </c>
      <c r="B211" s="31" t="s">
        <v>3026</v>
      </c>
      <c r="C211" s="31" t="s">
        <v>2845</v>
      </c>
      <c r="D211" s="14">
        <v>1000000</v>
      </c>
      <c r="E211" s="15">
        <v>995.78</v>
      </c>
      <c r="F211" s="16">
        <v>3.0959999999999998E-3</v>
      </c>
      <c r="G211" s="16">
        <v>8.4875000000000006E-2</v>
      </c>
    </row>
    <row r="212" spans="1:7" x14ac:dyDescent="0.25">
      <c r="A212" s="17" t="s">
        <v>189</v>
      </c>
      <c r="B212" s="32"/>
      <c r="C212" s="32"/>
      <c r="D212" s="18"/>
      <c r="E212" s="37">
        <v>93384.81</v>
      </c>
      <c r="F212" s="38">
        <v>0.29036000000000001</v>
      </c>
      <c r="G212" s="21"/>
    </row>
    <row r="213" spans="1:7" x14ac:dyDescent="0.25">
      <c r="A213" s="13"/>
      <c r="B213" s="31"/>
      <c r="C213" s="31"/>
      <c r="D213" s="14"/>
      <c r="E213" s="15"/>
      <c r="F213" s="16"/>
      <c r="G213" s="16"/>
    </row>
    <row r="214" spans="1:7" x14ac:dyDescent="0.25">
      <c r="A214" s="17" t="s">
        <v>190</v>
      </c>
      <c r="B214" s="31"/>
      <c r="C214" s="31"/>
      <c r="D214" s="14"/>
      <c r="E214" s="15"/>
      <c r="F214" s="16"/>
      <c r="G214" s="16"/>
    </row>
    <row r="215" spans="1:7" x14ac:dyDescent="0.25">
      <c r="A215" s="17" t="s">
        <v>189</v>
      </c>
      <c r="B215" s="31"/>
      <c r="C215" s="31"/>
      <c r="D215" s="14"/>
      <c r="E215" s="39" t="s">
        <v>155</v>
      </c>
      <c r="F215" s="40" t="s">
        <v>155</v>
      </c>
      <c r="G215" s="16"/>
    </row>
    <row r="216" spans="1:7" x14ac:dyDescent="0.25">
      <c r="A216" s="13"/>
      <c r="B216" s="31"/>
      <c r="C216" s="31"/>
      <c r="D216" s="14"/>
      <c r="E216" s="15"/>
      <c r="F216" s="16"/>
      <c r="G216" s="16"/>
    </row>
    <row r="217" spans="1:7" x14ac:dyDescent="0.25">
      <c r="A217" s="17" t="s">
        <v>191</v>
      </c>
      <c r="B217" s="31"/>
      <c r="C217" s="31"/>
      <c r="D217" s="14"/>
      <c r="E217" s="15"/>
      <c r="F217" s="16"/>
      <c r="G217" s="16"/>
    </row>
    <row r="218" spans="1:7" x14ac:dyDescent="0.25">
      <c r="A218" s="17" t="s">
        <v>189</v>
      </c>
      <c r="B218" s="31"/>
      <c r="C218" s="31"/>
      <c r="D218" s="14"/>
      <c r="E218" s="39" t="s">
        <v>155</v>
      </c>
      <c r="F218" s="40" t="s">
        <v>155</v>
      </c>
      <c r="G218" s="16"/>
    </row>
    <row r="219" spans="1:7" x14ac:dyDescent="0.25">
      <c r="A219" s="13"/>
      <c r="B219" s="31"/>
      <c r="C219" s="31"/>
      <c r="D219" s="14"/>
      <c r="E219" s="15"/>
      <c r="F219" s="16"/>
      <c r="G219" s="16"/>
    </row>
    <row r="220" spans="1:7" x14ac:dyDescent="0.25">
      <c r="A220" s="24" t="s">
        <v>192</v>
      </c>
      <c r="B220" s="33"/>
      <c r="C220" s="33"/>
      <c r="D220" s="25"/>
      <c r="E220" s="19">
        <v>93384.81</v>
      </c>
      <c r="F220" s="20">
        <v>0.29037000000000002</v>
      </c>
      <c r="G220" s="21"/>
    </row>
    <row r="221" spans="1:7" x14ac:dyDescent="0.25">
      <c r="A221" s="13"/>
      <c r="B221" s="31"/>
      <c r="C221" s="31"/>
      <c r="D221" s="14"/>
      <c r="E221" s="15"/>
      <c r="F221" s="16"/>
      <c r="G221" s="16"/>
    </row>
    <row r="222" spans="1:7" x14ac:dyDescent="0.25">
      <c r="A222" s="17" t="s">
        <v>599</v>
      </c>
      <c r="B222" s="31"/>
      <c r="C222" s="31"/>
      <c r="D222" s="14"/>
      <c r="E222" s="15"/>
      <c r="F222" s="16"/>
      <c r="G222" s="16"/>
    </row>
    <row r="223" spans="1:7" x14ac:dyDescent="0.25">
      <c r="A223" s="13"/>
      <c r="B223" s="31"/>
      <c r="C223" s="31"/>
      <c r="D223" s="14"/>
      <c r="E223" s="15"/>
      <c r="F223" s="16"/>
      <c r="G223" s="16"/>
    </row>
    <row r="224" spans="1:7" x14ac:dyDescent="0.25">
      <c r="A224" s="17" t="s">
        <v>600</v>
      </c>
      <c r="B224" s="31"/>
      <c r="C224" s="31"/>
      <c r="D224" s="14"/>
      <c r="E224" s="15"/>
      <c r="F224" s="16"/>
      <c r="G224" s="16"/>
    </row>
    <row r="225" spans="1:7" x14ac:dyDescent="0.25">
      <c r="A225" s="13" t="s">
        <v>3027</v>
      </c>
      <c r="B225" s="31" t="s">
        <v>3028</v>
      </c>
      <c r="C225" s="31" t="s">
        <v>238</v>
      </c>
      <c r="D225" s="14">
        <v>5500000</v>
      </c>
      <c r="E225" s="15">
        <v>5460.36</v>
      </c>
      <c r="F225" s="16">
        <v>1.6978E-2</v>
      </c>
      <c r="G225" s="16">
        <v>5.2999999999999999E-2</v>
      </c>
    </row>
    <row r="226" spans="1:7" x14ac:dyDescent="0.25">
      <c r="A226" s="13" t="s">
        <v>2035</v>
      </c>
      <c r="B226" s="31" t="s">
        <v>2036</v>
      </c>
      <c r="C226" s="31" t="s">
        <v>238</v>
      </c>
      <c r="D226" s="14">
        <v>5000000</v>
      </c>
      <c r="E226" s="15">
        <v>4974</v>
      </c>
      <c r="F226" s="16">
        <v>1.5466000000000001E-2</v>
      </c>
      <c r="G226" s="16">
        <v>5.2998000000000003E-2</v>
      </c>
    </row>
    <row r="227" spans="1:7" x14ac:dyDescent="0.25">
      <c r="A227" s="13" t="s">
        <v>1017</v>
      </c>
      <c r="B227" s="31" t="s">
        <v>1018</v>
      </c>
      <c r="C227" s="31" t="s">
        <v>238</v>
      </c>
      <c r="D227" s="14">
        <v>5000000</v>
      </c>
      <c r="E227" s="15">
        <v>4969.2700000000004</v>
      </c>
      <c r="F227" s="16">
        <v>1.5450999999999999E-2</v>
      </c>
      <c r="G227" s="16">
        <v>5.2500999999999999E-2</v>
      </c>
    </row>
    <row r="228" spans="1:7" x14ac:dyDescent="0.25">
      <c r="A228" s="13" t="s">
        <v>609</v>
      </c>
      <c r="B228" s="31" t="s">
        <v>610</v>
      </c>
      <c r="C228" s="31" t="s">
        <v>238</v>
      </c>
      <c r="D228" s="14">
        <v>5000000</v>
      </c>
      <c r="E228" s="15">
        <v>4937.99</v>
      </c>
      <c r="F228" s="16">
        <v>1.5354E-2</v>
      </c>
      <c r="G228" s="16">
        <v>5.3924E-2</v>
      </c>
    </row>
    <row r="229" spans="1:7" x14ac:dyDescent="0.25">
      <c r="A229" s="13" t="s">
        <v>832</v>
      </c>
      <c r="B229" s="31" t="s">
        <v>833</v>
      </c>
      <c r="C229" s="31" t="s">
        <v>238</v>
      </c>
      <c r="D229" s="14">
        <v>4000000</v>
      </c>
      <c r="E229" s="15">
        <v>3987.26</v>
      </c>
      <c r="F229" s="16">
        <v>1.2397999999999999E-2</v>
      </c>
      <c r="G229" s="16">
        <v>5.3011000000000003E-2</v>
      </c>
    </row>
    <row r="230" spans="1:7" x14ac:dyDescent="0.25">
      <c r="A230" s="13" t="s">
        <v>1043</v>
      </c>
      <c r="B230" s="31" t="s">
        <v>1044</v>
      </c>
      <c r="C230" s="31" t="s">
        <v>238</v>
      </c>
      <c r="D230" s="14">
        <v>3000000</v>
      </c>
      <c r="E230" s="15">
        <v>2996.52</v>
      </c>
      <c r="F230" s="16">
        <v>9.3170000000000006E-3</v>
      </c>
      <c r="G230" s="16">
        <v>5.2985999999999998E-2</v>
      </c>
    </row>
    <row r="231" spans="1:7" x14ac:dyDescent="0.25">
      <c r="A231" s="13" t="s">
        <v>844</v>
      </c>
      <c r="B231" s="31" t="s">
        <v>845</v>
      </c>
      <c r="C231" s="31" t="s">
        <v>238</v>
      </c>
      <c r="D231" s="14">
        <v>2500000</v>
      </c>
      <c r="E231" s="15">
        <v>2494.21</v>
      </c>
      <c r="F231" s="16">
        <v>7.7549999999999997E-3</v>
      </c>
      <c r="G231" s="16">
        <v>5.3002000000000001E-2</v>
      </c>
    </row>
    <row r="232" spans="1:7" x14ac:dyDescent="0.25">
      <c r="A232" s="13" t="s">
        <v>840</v>
      </c>
      <c r="B232" s="31" t="s">
        <v>841</v>
      </c>
      <c r="C232" s="31" t="s">
        <v>238</v>
      </c>
      <c r="D232" s="14">
        <v>2500000</v>
      </c>
      <c r="E232" s="15">
        <v>2489.48</v>
      </c>
      <c r="F232" s="16">
        <v>7.7409999999999996E-3</v>
      </c>
      <c r="G232" s="16">
        <v>5.3199000000000003E-2</v>
      </c>
    </row>
    <row r="233" spans="1:7" x14ac:dyDescent="0.25">
      <c r="A233" s="13" t="s">
        <v>1019</v>
      </c>
      <c r="B233" s="31" t="s">
        <v>1020</v>
      </c>
      <c r="C233" s="31" t="s">
        <v>238</v>
      </c>
      <c r="D233" s="14">
        <v>2000000</v>
      </c>
      <c r="E233" s="15">
        <v>1999.71</v>
      </c>
      <c r="F233" s="16">
        <v>6.2179999999999996E-3</v>
      </c>
      <c r="G233" s="16">
        <v>5.3297999999999998E-2</v>
      </c>
    </row>
    <row r="234" spans="1:7" x14ac:dyDescent="0.25">
      <c r="A234" s="13" t="s">
        <v>3029</v>
      </c>
      <c r="B234" s="31" t="s">
        <v>3030</v>
      </c>
      <c r="C234" s="31" t="s">
        <v>238</v>
      </c>
      <c r="D234" s="14">
        <v>1000000</v>
      </c>
      <c r="E234" s="15">
        <v>997.83</v>
      </c>
      <c r="F234" s="16">
        <v>3.1029999999999999E-3</v>
      </c>
      <c r="G234" s="16">
        <v>5.2991000000000003E-2</v>
      </c>
    </row>
    <row r="235" spans="1:7" x14ac:dyDescent="0.25">
      <c r="A235" s="17" t="s">
        <v>189</v>
      </c>
      <c r="B235" s="32"/>
      <c r="C235" s="32"/>
      <c r="D235" s="18"/>
      <c r="E235" s="37">
        <v>35306.629999999997</v>
      </c>
      <c r="F235" s="38">
        <v>0.109777</v>
      </c>
      <c r="G235" s="21"/>
    </row>
    <row r="236" spans="1:7" x14ac:dyDescent="0.25">
      <c r="A236" s="17" t="s">
        <v>611</v>
      </c>
      <c r="B236" s="31"/>
      <c r="C236" s="31"/>
      <c r="D236" s="14"/>
      <c r="E236" s="15"/>
      <c r="F236" s="16"/>
      <c r="G236" s="16"/>
    </row>
    <row r="237" spans="1:7" x14ac:dyDescent="0.25">
      <c r="A237" s="13" t="s">
        <v>676</v>
      </c>
      <c r="B237" s="31" t="s">
        <v>677</v>
      </c>
      <c r="C237" s="31" t="s">
        <v>617</v>
      </c>
      <c r="D237" s="14">
        <v>10000000</v>
      </c>
      <c r="E237" s="15">
        <v>9857.75</v>
      </c>
      <c r="F237" s="16">
        <v>3.0651999999999999E-2</v>
      </c>
      <c r="G237" s="16">
        <v>7.3152999999999996E-2</v>
      </c>
    </row>
    <row r="238" spans="1:7" x14ac:dyDescent="0.25">
      <c r="A238" s="17" t="s">
        <v>189</v>
      </c>
      <c r="B238" s="32"/>
      <c r="C238" s="32"/>
      <c r="D238" s="18"/>
      <c r="E238" s="37">
        <v>9857.75</v>
      </c>
      <c r="F238" s="38">
        <v>3.0651000000000001E-2</v>
      </c>
      <c r="G238" s="21"/>
    </row>
    <row r="239" spans="1:7" x14ac:dyDescent="0.25">
      <c r="A239" s="13"/>
      <c r="B239" s="31"/>
      <c r="C239" s="31"/>
      <c r="D239" s="14"/>
      <c r="E239" s="15"/>
      <c r="F239" s="16"/>
      <c r="G239" s="16"/>
    </row>
    <row r="240" spans="1:7" x14ac:dyDescent="0.25">
      <c r="A240" s="24" t="s">
        <v>192</v>
      </c>
      <c r="B240" s="33"/>
      <c r="C240" s="33"/>
      <c r="D240" s="25"/>
      <c r="E240" s="19">
        <v>45164.38</v>
      </c>
      <c r="F240" s="20">
        <v>0.140434</v>
      </c>
      <c r="G240" s="21"/>
    </row>
    <row r="241" spans="1:7" x14ac:dyDescent="0.25">
      <c r="A241" s="13"/>
      <c r="B241" s="31"/>
      <c r="C241" s="31"/>
      <c r="D241" s="14"/>
      <c r="E241" s="15"/>
      <c r="F241" s="16"/>
      <c r="G241" s="16"/>
    </row>
    <row r="242" spans="1:7" x14ac:dyDescent="0.25">
      <c r="A242" s="13"/>
      <c r="B242" s="31"/>
      <c r="C242" s="31"/>
      <c r="D242" s="14"/>
      <c r="E242" s="15"/>
      <c r="F242" s="16"/>
      <c r="G242" s="16"/>
    </row>
    <row r="243" spans="1:7" x14ac:dyDescent="0.25">
      <c r="A243" s="17" t="s">
        <v>193</v>
      </c>
      <c r="B243" s="31"/>
      <c r="C243" s="31"/>
      <c r="D243" s="14"/>
      <c r="E243" s="15"/>
      <c r="F243" s="16"/>
      <c r="G243" s="16"/>
    </row>
    <row r="244" spans="1:7" x14ac:dyDescent="0.25">
      <c r="A244" s="13" t="s">
        <v>194</v>
      </c>
      <c r="B244" s="31"/>
      <c r="C244" s="31"/>
      <c r="D244" s="14"/>
      <c r="E244" s="15">
        <v>41933</v>
      </c>
      <c r="F244" s="16">
        <v>0.130386</v>
      </c>
      <c r="G244" s="16">
        <v>5.2232000000000001E-2</v>
      </c>
    </row>
    <row r="245" spans="1:7" x14ac:dyDescent="0.25">
      <c r="A245" s="17" t="s">
        <v>189</v>
      </c>
      <c r="B245" s="32"/>
      <c r="C245" s="32"/>
      <c r="D245" s="18"/>
      <c r="E245" s="37">
        <v>41933</v>
      </c>
      <c r="F245" s="38">
        <v>0.130386</v>
      </c>
      <c r="G245" s="21"/>
    </row>
    <row r="246" spans="1:7" x14ac:dyDescent="0.25">
      <c r="A246" s="13"/>
      <c r="B246" s="31"/>
      <c r="C246" s="31"/>
      <c r="D246" s="14"/>
      <c r="E246" s="15"/>
      <c r="F246" s="16"/>
      <c r="G246" s="16"/>
    </row>
    <row r="247" spans="1:7" x14ac:dyDescent="0.25">
      <c r="A247" s="24" t="s">
        <v>192</v>
      </c>
      <c r="B247" s="33"/>
      <c r="C247" s="33"/>
      <c r="D247" s="25"/>
      <c r="E247" s="19">
        <v>41933</v>
      </c>
      <c r="F247" s="20">
        <v>0.130386</v>
      </c>
      <c r="G247" s="21"/>
    </row>
    <row r="248" spans="1:7" x14ac:dyDescent="0.25">
      <c r="A248" s="13" t="s">
        <v>195</v>
      </c>
      <c r="B248" s="31"/>
      <c r="C248" s="31"/>
      <c r="D248" s="14"/>
      <c r="E248" s="15">
        <v>1949.3860623</v>
      </c>
      <c r="F248" s="16">
        <v>6.0610000000000004E-3</v>
      </c>
      <c r="G248" s="16"/>
    </row>
    <row r="249" spans="1:7" x14ac:dyDescent="0.25">
      <c r="A249" s="13" t="s">
        <v>196</v>
      </c>
      <c r="B249" s="31"/>
      <c r="C249" s="31"/>
      <c r="D249" s="14"/>
      <c r="E249" s="15">
        <v>14678.0539377</v>
      </c>
      <c r="F249" s="16">
        <v>4.5138999999999999E-2</v>
      </c>
      <c r="G249" s="16">
        <v>5.2232000000000001E-2</v>
      </c>
    </row>
    <row r="250" spans="1:7" x14ac:dyDescent="0.25">
      <c r="A250" s="26" t="s">
        <v>198</v>
      </c>
      <c r="B250" s="34"/>
      <c r="C250" s="34"/>
      <c r="D250" s="27"/>
      <c r="E250" s="28">
        <v>321605.98</v>
      </c>
      <c r="F250" s="29">
        <v>1</v>
      </c>
      <c r="G250" s="29"/>
    </row>
    <row r="252" spans="1:7" x14ac:dyDescent="0.25">
      <c r="A252" s="1" t="s">
        <v>1644</v>
      </c>
    </row>
    <row r="253" spans="1:7" x14ac:dyDescent="0.25">
      <c r="A253" s="1" t="s">
        <v>702</v>
      </c>
    </row>
    <row r="254" spans="1:7" x14ac:dyDescent="0.25">
      <c r="A254" s="1" t="s">
        <v>199</v>
      </c>
    </row>
    <row r="255" spans="1:7" x14ac:dyDescent="0.25">
      <c r="A255" s="1" t="s">
        <v>211</v>
      </c>
    </row>
    <row r="256" spans="1:7" x14ac:dyDescent="0.25">
      <c r="A256" s="48" t="s">
        <v>212</v>
      </c>
      <c r="B256" s="3" t="s">
        <v>155</v>
      </c>
    </row>
    <row r="257" spans="1:2" x14ac:dyDescent="0.25">
      <c r="A257" t="s">
        <v>213</v>
      </c>
    </row>
    <row r="258" spans="1:2" x14ac:dyDescent="0.25">
      <c r="A258" t="s">
        <v>220</v>
      </c>
      <c r="B258" s="3" t="s">
        <v>155</v>
      </c>
    </row>
    <row r="259" spans="1:2" x14ac:dyDescent="0.25">
      <c r="A259" t="s">
        <v>221</v>
      </c>
      <c r="B259" s="3" t="s">
        <v>155</v>
      </c>
    </row>
    <row r="260" spans="1:2" x14ac:dyDescent="0.25">
      <c r="A260" s="48" t="s">
        <v>222</v>
      </c>
      <c r="B260" s="3" t="s">
        <v>155</v>
      </c>
    </row>
    <row r="261" spans="1:2" x14ac:dyDescent="0.25">
      <c r="A261" s="48" t="s">
        <v>223</v>
      </c>
      <c r="B261" s="3" t="s">
        <v>155</v>
      </c>
    </row>
    <row r="262" spans="1:2" x14ac:dyDescent="0.25">
      <c r="A262" t="s">
        <v>484</v>
      </c>
      <c r="B262" s="50">
        <v>0.51259999999999994</v>
      </c>
    </row>
    <row r="263" spans="1:2" ht="29.1" customHeight="1" x14ac:dyDescent="0.25">
      <c r="A263" s="48" t="s">
        <v>225</v>
      </c>
      <c r="B263" s="50">
        <v>23804.861809999999</v>
      </c>
    </row>
    <row r="264" spans="1:2" ht="29.1" customHeight="1" x14ac:dyDescent="0.25">
      <c r="A264" s="48" t="s">
        <v>226</v>
      </c>
      <c r="B264" s="3" t="s">
        <v>155</v>
      </c>
    </row>
    <row r="265" spans="1:2" ht="29.1" customHeight="1" x14ac:dyDescent="0.25">
      <c r="A265" s="48" t="s">
        <v>227</v>
      </c>
      <c r="B265" s="3" t="s">
        <v>155</v>
      </c>
    </row>
    <row r="266" spans="1:2" x14ac:dyDescent="0.25">
      <c r="A266" s="48" t="s">
        <v>228</v>
      </c>
      <c r="B266" s="3" t="s">
        <v>155</v>
      </c>
    </row>
    <row r="267" spans="1:2" x14ac:dyDescent="0.25">
      <c r="A267" s="48" t="s">
        <v>229</v>
      </c>
      <c r="B267" s="3" t="s">
        <v>155</v>
      </c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H61"/>
  <sheetViews>
    <sheetView showGridLines="0" workbookViewId="0">
      <pane ySplit="6" topLeftCell="A49" activePane="bottomLeft" state="frozen"/>
      <selection activeCell="B70" sqref="B70"/>
      <selection pane="bottomLeft" activeCell="A54" sqref="A54"/>
    </sheetView>
  </sheetViews>
  <sheetFormatPr defaultRowHeight="15" x14ac:dyDescent="0.25"/>
  <cols>
    <col min="1" max="1" width="66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3031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3032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3"/>
      <c r="B9" s="31"/>
      <c r="C9" s="31"/>
      <c r="D9" s="14"/>
      <c r="E9" s="15"/>
      <c r="F9" s="16"/>
      <c r="G9" s="16"/>
    </row>
    <row r="10" spans="1:8" x14ac:dyDescent="0.25">
      <c r="A10" s="17" t="s">
        <v>891</v>
      </c>
      <c r="B10" s="31"/>
      <c r="C10" s="31"/>
      <c r="D10" s="14"/>
      <c r="E10" s="15"/>
      <c r="F10" s="16"/>
      <c r="G10" s="16"/>
    </row>
    <row r="11" spans="1:8" x14ac:dyDescent="0.25">
      <c r="A11" s="13" t="s">
        <v>3033</v>
      </c>
      <c r="B11" s="31" t="s">
        <v>3034</v>
      </c>
      <c r="C11" s="31"/>
      <c r="D11" s="14">
        <v>33501404</v>
      </c>
      <c r="E11" s="15">
        <v>434003.99</v>
      </c>
      <c r="F11" s="16">
        <v>0.99439999999999995</v>
      </c>
      <c r="G11" s="16"/>
    </row>
    <row r="12" spans="1:8" x14ac:dyDescent="0.25">
      <c r="A12" s="17" t="s">
        <v>189</v>
      </c>
      <c r="B12" s="32"/>
      <c r="C12" s="32"/>
      <c r="D12" s="18"/>
      <c r="E12" s="19">
        <v>434003.99</v>
      </c>
      <c r="F12" s="20">
        <v>0.99439999999999995</v>
      </c>
      <c r="G12" s="21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24" t="s">
        <v>192</v>
      </c>
      <c r="B14" s="33"/>
      <c r="C14" s="33"/>
      <c r="D14" s="25"/>
      <c r="E14" s="19">
        <v>434003.99</v>
      </c>
      <c r="F14" s="20">
        <v>0.99439999999999995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2487.7600000000002</v>
      </c>
      <c r="F17" s="16">
        <v>5.7000000000000002E-3</v>
      </c>
      <c r="G17" s="16">
        <v>6.0694999999999999E-2</v>
      </c>
    </row>
    <row r="18" spans="1:7" x14ac:dyDescent="0.25">
      <c r="A18" s="17" t="s">
        <v>189</v>
      </c>
      <c r="B18" s="32"/>
      <c r="C18" s="32"/>
      <c r="D18" s="18"/>
      <c r="E18" s="19">
        <v>2487.7600000000002</v>
      </c>
      <c r="F18" s="20">
        <v>5.7000000000000002E-3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2487.7600000000002</v>
      </c>
      <c r="F20" s="20">
        <v>5.7000000000000002E-3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0.82736730000000003</v>
      </c>
      <c r="F21" s="60" t="s">
        <v>197</v>
      </c>
      <c r="G21" s="16"/>
    </row>
    <row r="22" spans="1:7" x14ac:dyDescent="0.25">
      <c r="A22" s="13" t="s">
        <v>196</v>
      </c>
      <c r="B22" s="31"/>
      <c r="C22" s="31"/>
      <c r="D22" s="14"/>
      <c r="E22" s="35">
        <v>-26.8373673</v>
      </c>
      <c r="F22" s="36">
        <v>-1.01E-4</v>
      </c>
      <c r="G22" s="16">
        <v>6.0693999999999998E-2</v>
      </c>
    </row>
    <row r="23" spans="1:7" x14ac:dyDescent="0.25">
      <c r="A23" s="26" t="s">
        <v>198</v>
      </c>
      <c r="B23" s="34"/>
      <c r="C23" s="34"/>
      <c r="D23" s="27"/>
      <c r="E23" s="28">
        <v>436465.74</v>
      </c>
      <c r="F23" s="29">
        <v>1</v>
      </c>
      <c r="G23" s="29"/>
    </row>
    <row r="25" spans="1:7" x14ac:dyDescent="0.25">
      <c r="A25" s="74" t="s">
        <v>200</v>
      </c>
    </row>
    <row r="26" spans="1:7" x14ac:dyDescent="0.25">
      <c r="A26" s="1"/>
    </row>
    <row r="27" spans="1:7" x14ac:dyDescent="0.25">
      <c r="A27" t="s">
        <v>202</v>
      </c>
    </row>
    <row r="28" spans="1:7" ht="29.1" customHeight="1" x14ac:dyDescent="0.25">
      <c r="A28" s="61" t="s">
        <v>203</v>
      </c>
      <c r="B28" s="65" t="s">
        <v>3035</v>
      </c>
    </row>
    <row r="29" spans="1:7" ht="29.1" customHeight="1" x14ac:dyDescent="0.25">
      <c r="A29" s="61" t="s">
        <v>205</v>
      </c>
      <c r="B29" s="65" t="s">
        <v>1001</v>
      </c>
    </row>
    <row r="30" spans="1:7" x14ac:dyDescent="0.25">
      <c r="A30" s="61"/>
      <c r="B30" s="61"/>
    </row>
    <row r="31" spans="1:7" x14ac:dyDescent="0.25">
      <c r="A31" s="61" t="s">
        <v>207</v>
      </c>
      <c r="B31" s="62">
        <v>7.5152963234483536</v>
      </c>
    </row>
    <row r="32" spans="1:7" x14ac:dyDescent="0.25">
      <c r="A32" s="61"/>
      <c r="B32" s="61"/>
    </row>
    <row r="33" spans="1:3" x14ac:dyDescent="0.25">
      <c r="A33" s="61" t="s">
        <v>208</v>
      </c>
      <c r="B33" s="63">
        <v>4.8156999999999996</v>
      </c>
    </row>
    <row r="34" spans="1:3" x14ac:dyDescent="0.25">
      <c r="A34" s="61" t="s">
        <v>209</v>
      </c>
      <c r="B34" s="63">
        <v>5.8329706290475878</v>
      </c>
    </row>
    <row r="35" spans="1:3" x14ac:dyDescent="0.25">
      <c r="A35" s="61"/>
      <c r="B35" s="61"/>
    </row>
    <row r="36" spans="1:3" x14ac:dyDescent="0.25">
      <c r="A36" s="61" t="s">
        <v>210</v>
      </c>
      <c r="B36" s="64">
        <v>46112</v>
      </c>
    </row>
    <row r="39" spans="1:3" x14ac:dyDescent="0.25">
      <c r="A39" s="1" t="s">
        <v>211</v>
      </c>
    </row>
    <row r="40" spans="1:3" x14ac:dyDescent="0.25">
      <c r="A40" s="48" t="s">
        <v>212</v>
      </c>
      <c r="B40" s="3" t="s">
        <v>155</v>
      </c>
    </row>
    <row r="41" spans="1:3" x14ac:dyDescent="0.25">
      <c r="A41" t="s">
        <v>213</v>
      </c>
    </row>
    <row r="42" spans="1:3" x14ac:dyDescent="0.25">
      <c r="A42" t="s">
        <v>214</v>
      </c>
      <c r="B42" t="s">
        <v>215</v>
      </c>
      <c r="C42" t="s">
        <v>215</v>
      </c>
    </row>
    <row r="43" spans="1:3" x14ac:dyDescent="0.25">
      <c r="B43" s="49">
        <v>45930</v>
      </c>
      <c r="C43" s="49">
        <v>46112</v>
      </c>
    </row>
    <row r="44" spans="1:3" x14ac:dyDescent="0.25">
      <c r="A44" t="s">
        <v>482</v>
      </c>
      <c r="B44">
        <v>12.8918</v>
      </c>
      <c r="C44">
        <v>12.913</v>
      </c>
    </row>
    <row r="45" spans="1:3" x14ac:dyDescent="0.25">
      <c r="A45" t="s">
        <v>217</v>
      </c>
      <c r="B45">
        <v>12.8918</v>
      </c>
      <c r="C45">
        <v>12.913</v>
      </c>
    </row>
    <row r="46" spans="1:3" x14ac:dyDescent="0.25">
      <c r="A46" t="s">
        <v>483</v>
      </c>
      <c r="B46">
        <v>12.8918</v>
      </c>
      <c r="C46">
        <v>12.913</v>
      </c>
    </row>
    <row r="47" spans="1:3" x14ac:dyDescent="0.25">
      <c r="A47" t="s">
        <v>219</v>
      </c>
      <c r="B47">
        <v>12.8918</v>
      </c>
      <c r="C47">
        <v>12.913</v>
      </c>
    </row>
    <row r="49" spans="1:4" x14ac:dyDescent="0.25">
      <c r="A49" t="s">
        <v>220</v>
      </c>
      <c r="B49" s="3" t="s">
        <v>155</v>
      </c>
    </row>
    <row r="50" spans="1:4" x14ac:dyDescent="0.25">
      <c r="A50" t="s">
        <v>221</v>
      </c>
      <c r="B50" s="3" t="s">
        <v>155</v>
      </c>
    </row>
    <row r="51" spans="1:4" x14ac:dyDescent="0.25">
      <c r="A51" s="48" t="s">
        <v>222</v>
      </c>
      <c r="B51" s="3" t="s">
        <v>155</v>
      </c>
    </row>
    <row r="52" spans="1:4" x14ac:dyDescent="0.25">
      <c r="A52" s="48" t="s">
        <v>223</v>
      </c>
      <c r="B52" s="3" t="s">
        <v>155</v>
      </c>
    </row>
    <row r="53" spans="1:4" x14ac:dyDescent="0.25">
      <c r="A53" t="s">
        <v>224</v>
      </c>
      <c r="B53" s="50">
        <f>B34</f>
        <v>5.8329706290475878</v>
      </c>
    </row>
    <row r="54" spans="1:4" ht="29.1" customHeight="1" x14ac:dyDescent="0.25">
      <c r="A54" s="48" t="s">
        <v>225</v>
      </c>
      <c r="B54" s="3" t="s">
        <v>155</v>
      </c>
    </row>
    <row r="55" spans="1:4" ht="29.1" customHeight="1" x14ac:dyDescent="0.25">
      <c r="A55" s="48" t="s">
        <v>226</v>
      </c>
      <c r="B55" s="3" t="s">
        <v>155</v>
      </c>
    </row>
    <row r="56" spans="1:4" ht="29.1" customHeight="1" x14ac:dyDescent="0.25">
      <c r="A56" s="48" t="s">
        <v>227</v>
      </c>
      <c r="B56" s="3" t="s">
        <v>155</v>
      </c>
    </row>
    <row r="57" spans="1:4" x14ac:dyDescent="0.25">
      <c r="A57" s="48" t="s">
        <v>228</v>
      </c>
      <c r="B57" s="3" t="s">
        <v>155</v>
      </c>
    </row>
    <row r="58" spans="1:4" x14ac:dyDescent="0.25">
      <c r="A58" s="48" t="s">
        <v>229</v>
      </c>
      <c r="B58" s="3" t="s">
        <v>155</v>
      </c>
    </row>
    <row r="60" spans="1:4" ht="69.95" customHeight="1" x14ac:dyDescent="0.25">
      <c r="A60" s="120" t="s">
        <v>230</v>
      </c>
      <c r="B60" s="120" t="s">
        <v>231</v>
      </c>
      <c r="C60" s="120" t="s">
        <v>3</v>
      </c>
      <c r="D60" s="120" t="s">
        <v>4</v>
      </c>
    </row>
    <row r="61" spans="1:4" ht="69.95" customHeight="1" x14ac:dyDescent="0.25">
      <c r="A61" s="120" t="s">
        <v>3036</v>
      </c>
      <c r="B61" s="120"/>
      <c r="C61" s="120" t="s">
        <v>104</v>
      </c>
      <c r="D61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0"/>
  <sheetViews>
    <sheetView showGridLines="0" workbookViewId="0">
      <pane ySplit="6" topLeftCell="A71" activePane="bottomLeft" state="frozen"/>
      <selection activeCell="B70" sqref="B70"/>
      <selection pane="bottomLeft" activeCell="A93" sqref="A93"/>
    </sheetView>
  </sheetViews>
  <sheetFormatPr defaultRowHeight="15" x14ac:dyDescent="0.25"/>
  <cols>
    <col min="1" max="1" width="63.71093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499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500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274</v>
      </c>
      <c r="B10" s="31" t="s">
        <v>275</v>
      </c>
      <c r="C10" s="31" t="s">
        <v>273</v>
      </c>
      <c r="D10" s="14">
        <v>102505</v>
      </c>
      <c r="E10" s="15">
        <v>2750.72</v>
      </c>
      <c r="F10" s="16">
        <v>5.7700000000000001E-2</v>
      </c>
      <c r="G10" s="16"/>
    </row>
    <row r="11" spans="1:8" x14ac:dyDescent="0.25">
      <c r="A11" s="13" t="s">
        <v>282</v>
      </c>
      <c r="B11" s="31" t="s">
        <v>283</v>
      </c>
      <c r="C11" s="31" t="s">
        <v>284</v>
      </c>
      <c r="D11" s="14">
        <v>681866</v>
      </c>
      <c r="E11" s="15">
        <v>2731.9</v>
      </c>
      <c r="F11" s="16">
        <v>5.7299999999999997E-2</v>
      </c>
      <c r="G11" s="16"/>
    </row>
    <row r="12" spans="1:8" x14ac:dyDescent="0.25">
      <c r="A12" s="13" t="s">
        <v>271</v>
      </c>
      <c r="B12" s="31" t="s">
        <v>272</v>
      </c>
      <c r="C12" s="31" t="s">
        <v>273</v>
      </c>
      <c r="D12" s="14">
        <v>113530</v>
      </c>
      <c r="E12" s="15">
        <v>2712.69</v>
      </c>
      <c r="F12" s="16">
        <v>5.6899999999999999E-2</v>
      </c>
      <c r="G12" s="16"/>
    </row>
    <row r="13" spans="1:8" x14ac:dyDescent="0.25">
      <c r="A13" s="13" t="s">
        <v>501</v>
      </c>
      <c r="B13" s="31" t="s">
        <v>502</v>
      </c>
      <c r="C13" s="31" t="s">
        <v>323</v>
      </c>
      <c r="D13" s="14">
        <v>213500</v>
      </c>
      <c r="E13" s="15">
        <v>2508.1999999999998</v>
      </c>
      <c r="F13" s="16">
        <v>5.2600000000000001E-2</v>
      </c>
      <c r="G13" s="16"/>
    </row>
    <row r="14" spans="1:8" x14ac:dyDescent="0.25">
      <c r="A14" s="13" t="s">
        <v>503</v>
      </c>
      <c r="B14" s="31" t="s">
        <v>504</v>
      </c>
      <c r="C14" s="31" t="s">
        <v>287</v>
      </c>
      <c r="D14" s="14">
        <v>48269</v>
      </c>
      <c r="E14" s="15">
        <v>2443.86</v>
      </c>
      <c r="F14" s="16">
        <v>5.1299999999999998E-2</v>
      </c>
      <c r="G14" s="16"/>
    </row>
    <row r="15" spans="1:8" x14ac:dyDescent="0.25">
      <c r="A15" s="13" t="s">
        <v>505</v>
      </c>
      <c r="B15" s="31" t="s">
        <v>506</v>
      </c>
      <c r="C15" s="31" t="s">
        <v>287</v>
      </c>
      <c r="D15" s="14">
        <v>37070</v>
      </c>
      <c r="E15" s="15">
        <v>2441.4299999999998</v>
      </c>
      <c r="F15" s="16">
        <v>5.1200000000000002E-2</v>
      </c>
      <c r="G15" s="16"/>
    </row>
    <row r="16" spans="1:8" x14ac:dyDescent="0.25">
      <c r="A16" s="13" t="s">
        <v>507</v>
      </c>
      <c r="B16" s="31" t="s">
        <v>508</v>
      </c>
      <c r="C16" s="31" t="s">
        <v>378</v>
      </c>
      <c r="D16" s="14">
        <v>50579</v>
      </c>
      <c r="E16" s="15">
        <v>2276.11</v>
      </c>
      <c r="F16" s="16">
        <v>4.7800000000000002E-2</v>
      </c>
      <c r="G16" s="16"/>
    </row>
    <row r="17" spans="1:7" x14ac:dyDescent="0.25">
      <c r="A17" s="13" t="s">
        <v>429</v>
      </c>
      <c r="B17" s="31" t="s">
        <v>430</v>
      </c>
      <c r="C17" s="31" t="s">
        <v>281</v>
      </c>
      <c r="D17" s="14">
        <v>271421</v>
      </c>
      <c r="E17" s="15">
        <v>2175.58</v>
      </c>
      <c r="F17" s="16">
        <v>4.5699999999999998E-2</v>
      </c>
      <c r="G17" s="16"/>
    </row>
    <row r="18" spans="1:7" x14ac:dyDescent="0.25">
      <c r="A18" s="13" t="s">
        <v>509</v>
      </c>
      <c r="B18" s="31" t="s">
        <v>510</v>
      </c>
      <c r="C18" s="31" t="s">
        <v>352</v>
      </c>
      <c r="D18" s="14">
        <v>98886</v>
      </c>
      <c r="E18" s="15">
        <v>2141.08</v>
      </c>
      <c r="F18" s="16">
        <v>4.4900000000000002E-2</v>
      </c>
      <c r="G18" s="16"/>
    </row>
    <row r="19" spans="1:7" x14ac:dyDescent="0.25">
      <c r="A19" s="13" t="s">
        <v>511</v>
      </c>
      <c r="B19" s="31" t="s">
        <v>512</v>
      </c>
      <c r="C19" s="31" t="s">
        <v>323</v>
      </c>
      <c r="D19" s="14">
        <v>38801</v>
      </c>
      <c r="E19" s="15">
        <v>2104.1799999999998</v>
      </c>
      <c r="F19" s="16">
        <v>4.4200000000000003E-2</v>
      </c>
      <c r="G19" s="16"/>
    </row>
    <row r="20" spans="1:7" x14ac:dyDescent="0.25">
      <c r="A20" s="13" t="s">
        <v>367</v>
      </c>
      <c r="B20" s="31" t="s">
        <v>368</v>
      </c>
      <c r="C20" s="31" t="s">
        <v>287</v>
      </c>
      <c r="D20" s="14">
        <v>16371</v>
      </c>
      <c r="E20" s="15">
        <v>2014.62</v>
      </c>
      <c r="F20" s="16">
        <v>4.2299999999999997E-2</v>
      </c>
      <c r="G20" s="16"/>
    </row>
    <row r="21" spans="1:7" x14ac:dyDescent="0.25">
      <c r="A21" s="13" t="s">
        <v>279</v>
      </c>
      <c r="B21" s="31" t="s">
        <v>280</v>
      </c>
      <c r="C21" s="31" t="s">
        <v>281</v>
      </c>
      <c r="D21" s="14">
        <v>56094</v>
      </c>
      <c r="E21" s="15">
        <v>1772.63</v>
      </c>
      <c r="F21" s="16">
        <v>3.7199999999999997E-2</v>
      </c>
      <c r="G21" s="16"/>
    </row>
    <row r="22" spans="1:7" x14ac:dyDescent="0.25">
      <c r="A22" s="13" t="s">
        <v>409</v>
      </c>
      <c r="B22" s="31" t="s">
        <v>410</v>
      </c>
      <c r="C22" s="31" t="s">
        <v>260</v>
      </c>
      <c r="D22" s="14">
        <v>1273927</v>
      </c>
      <c r="E22" s="15">
        <v>1572.66</v>
      </c>
      <c r="F22" s="16">
        <v>3.3000000000000002E-2</v>
      </c>
      <c r="G22" s="16"/>
    </row>
    <row r="23" spans="1:7" x14ac:dyDescent="0.25">
      <c r="A23" s="13" t="s">
        <v>513</v>
      </c>
      <c r="B23" s="31" t="s">
        <v>514</v>
      </c>
      <c r="C23" s="31" t="s">
        <v>366</v>
      </c>
      <c r="D23" s="14">
        <v>42081</v>
      </c>
      <c r="E23" s="15">
        <v>1531.92</v>
      </c>
      <c r="F23" s="16">
        <v>3.2199999999999999E-2</v>
      </c>
      <c r="G23" s="16"/>
    </row>
    <row r="24" spans="1:7" x14ac:dyDescent="0.25">
      <c r="A24" s="13" t="s">
        <v>515</v>
      </c>
      <c r="B24" s="31" t="s">
        <v>516</v>
      </c>
      <c r="C24" s="31" t="s">
        <v>273</v>
      </c>
      <c r="D24" s="14">
        <v>66469</v>
      </c>
      <c r="E24" s="15">
        <v>1473.22</v>
      </c>
      <c r="F24" s="16">
        <v>3.09E-2</v>
      </c>
      <c r="G24" s="16"/>
    </row>
    <row r="25" spans="1:7" x14ac:dyDescent="0.25">
      <c r="A25" s="13" t="s">
        <v>342</v>
      </c>
      <c r="B25" s="31" t="s">
        <v>343</v>
      </c>
      <c r="C25" s="31" t="s">
        <v>295</v>
      </c>
      <c r="D25" s="14">
        <v>26661</v>
      </c>
      <c r="E25" s="15">
        <v>1300.31</v>
      </c>
      <c r="F25" s="16">
        <v>2.7300000000000001E-2</v>
      </c>
      <c r="G25" s="16"/>
    </row>
    <row r="26" spans="1:7" x14ac:dyDescent="0.25">
      <c r="A26" s="13" t="s">
        <v>517</v>
      </c>
      <c r="B26" s="31" t="s">
        <v>518</v>
      </c>
      <c r="C26" s="31" t="s">
        <v>424</v>
      </c>
      <c r="D26" s="14">
        <v>294748</v>
      </c>
      <c r="E26" s="15">
        <v>1138.02</v>
      </c>
      <c r="F26" s="16">
        <v>2.3900000000000001E-2</v>
      </c>
      <c r="G26" s="16"/>
    </row>
    <row r="27" spans="1:7" x14ac:dyDescent="0.25">
      <c r="A27" s="13" t="s">
        <v>488</v>
      </c>
      <c r="B27" s="31" t="s">
        <v>489</v>
      </c>
      <c r="C27" s="31" t="s">
        <v>389</v>
      </c>
      <c r="D27" s="14">
        <v>146328</v>
      </c>
      <c r="E27" s="15">
        <v>1076.9000000000001</v>
      </c>
      <c r="F27" s="16">
        <v>2.2599999999999999E-2</v>
      </c>
      <c r="G27" s="16"/>
    </row>
    <row r="28" spans="1:7" x14ac:dyDescent="0.25">
      <c r="A28" s="13" t="s">
        <v>471</v>
      </c>
      <c r="B28" s="31" t="s">
        <v>472</v>
      </c>
      <c r="C28" s="31" t="s">
        <v>352</v>
      </c>
      <c r="D28" s="14">
        <v>10837</v>
      </c>
      <c r="E28" s="15">
        <v>1048.26</v>
      </c>
      <c r="F28" s="16">
        <v>2.1999999999999999E-2</v>
      </c>
      <c r="G28" s="16"/>
    </row>
    <row r="29" spans="1:7" x14ac:dyDescent="0.25">
      <c r="A29" s="13" t="s">
        <v>519</v>
      </c>
      <c r="B29" s="31" t="s">
        <v>520</v>
      </c>
      <c r="C29" s="31" t="s">
        <v>295</v>
      </c>
      <c r="D29" s="14">
        <v>23502</v>
      </c>
      <c r="E29" s="15">
        <v>943.32</v>
      </c>
      <c r="F29" s="16">
        <v>1.9800000000000002E-2</v>
      </c>
      <c r="G29" s="16"/>
    </row>
    <row r="30" spans="1:7" x14ac:dyDescent="0.25">
      <c r="A30" s="13" t="s">
        <v>521</v>
      </c>
      <c r="B30" s="31" t="s">
        <v>522</v>
      </c>
      <c r="C30" s="31" t="s">
        <v>273</v>
      </c>
      <c r="D30" s="14">
        <v>25120</v>
      </c>
      <c r="E30" s="15">
        <v>762.49</v>
      </c>
      <c r="F30" s="16">
        <v>1.6E-2</v>
      </c>
      <c r="G30" s="16"/>
    </row>
    <row r="31" spans="1:7" x14ac:dyDescent="0.25">
      <c r="A31" s="13" t="s">
        <v>523</v>
      </c>
      <c r="B31" s="31" t="s">
        <v>524</v>
      </c>
      <c r="C31" s="31" t="s">
        <v>437</v>
      </c>
      <c r="D31" s="14">
        <v>5133</v>
      </c>
      <c r="E31" s="15">
        <v>619.86</v>
      </c>
      <c r="F31" s="16">
        <v>1.2999999999999999E-2</v>
      </c>
      <c r="G31" s="16"/>
    </row>
    <row r="32" spans="1:7" x14ac:dyDescent="0.25">
      <c r="A32" s="13" t="s">
        <v>469</v>
      </c>
      <c r="B32" s="31" t="s">
        <v>470</v>
      </c>
      <c r="C32" s="31" t="s">
        <v>273</v>
      </c>
      <c r="D32" s="14">
        <v>55189</v>
      </c>
      <c r="E32" s="15">
        <v>617.79</v>
      </c>
      <c r="F32" s="16">
        <v>1.2999999999999999E-2</v>
      </c>
      <c r="G32" s="16"/>
    </row>
    <row r="33" spans="1:7" x14ac:dyDescent="0.25">
      <c r="A33" s="13" t="s">
        <v>525</v>
      </c>
      <c r="B33" s="31" t="s">
        <v>526</v>
      </c>
      <c r="C33" s="31" t="s">
        <v>273</v>
      </c>
      <c r="D33" s="14">
        <v>60489</v>
      </c>
      <c r="E33" s="15">
        <v>574.4</v>
      </c>
      <c r="F33" s="16">
        <v>1.21E-2</v>
      </c>
      <c r="G33" s="16"/>
    </row>
    <row r="34" spans="1:7" x14ac:dyDescent="0.25">
      <c r="A34" s="13" t="s">
        <v>527</v>
      </c>
      <c r="B34" s="31" t="s">
        <v>528</v>
      </c>
      <c r="C34" s="31" t="s">
        <v>395</v>
      </c>
      <c r="D34" s="14">
        <v>29827</v>
      </c>
      <c r="E34" s="15">
        <v>569.64</v>
      </c>
      <c r="F34" s="16">
        <v>1.2E-2</v>
      </c>
      <c r="G34" s="16"/>
    </row>
    <row r="35" spans="1:7" x14ac:dyDescent="0.25">
      <c r="A35" s="13" t="s">
        <v>529</v>
      </c>
      <c r="B35" s="31" t="s">
        <v>530</v>
      </c>
      <c r="C35" s="31" t="s">
        <v>281</v>
      </c>
      <c r="D35" s="14">
        <v>221144</v>
      </c>
      <c r="E35" s="15">
        <v>555.29</v>
      </c>
      <c r="F35" s="16">
        <v>1.17E-2</v>
      </c>
      <c r="G35" s="16"/>
    </row>
    <row r="36" spans="1:7" x14ac:dyDescent="0.25">
      <c r="A36" s="13" t="s">
        <v>531</v>
      </c>
      <c r="B36" s="31" t="s">
        <v>532</v>
      </c>
      <c r="C36" s="31" t="s">
        <v>287</v>
      </c>
      <c r="D36" s="14">
        <v>2617</v>
      </c>
      <c r="E36" s="15">
        <v>507.83</v>
      </c>
      <c r="F36" s="16">
        <v>1.0699999999999999E-2</v>
      </c>
      <c r="G36" s="16"/>
    </row>
    <row r="37" spans="1:7" x14ac:dyDescent="0.25">
      <c r="A37" s="13" t="s">
        <v>533</v>
      </c>
      <c r="B37" s="31" t="s">
        <v>534</v>
      </c>
      <c r="C37" s="31" t="s">
        <v>273</v>
      </c>
      <c r="D37" s="14">
        <v>80752</v>
      </c>
      <c r="E37" s="15">
        <v>505.35</v>
      </c>
      <c r="F37" s="16">
        <v>1.06E-2</v>
      </c>
      <c r="G37" s="16"/>
    </row>
    <row r="38" spans="1:7" x14ac:dyDescent="0.25">
      <c r="A38" s="13" t="s">
        <v>535</v>
      </c>
      <c r="B38" s="31" t="s">
        <v>536</v>
      </c>
      <c r="C38" s="31" t="s">
        <v>424</v>
      </c>
      <c r="D38" s="14">
        <v>109696</v>
      </c>
      <c r="E38" s="15">
        <v>497.47</v>
      </c>
      <c r="F38" s="16">
        <v>1.04E-2</v>
      </c>
      <c r="G38" s="16"/>
    </row>
    <row r="39" spans="1:7" x14ac:dyDescent="0.25">
      <c r="A39" s="13" t="s">
        <v>537</v>
      </c>
      <c r="B39" s="31" t="s">
        <v>538</v>
      </c>
      <c r="C39" s="31" t="s">
        <v>273</v>
      </c>
      <c r="D39" s="14">
        <v>55251</v>
      </c>
      <c r="E39" s="15">
        <v>442.92</v>
      </c>
      <c r="F39" s="16">
        <v>9.2999999999999992E-3</v>
      </c>
      <c r="G39" s="16"/>
    </row>
    <row r="40" spans="1:7" x14ac:dyDescent="0.25">
      <c r="A40" s="13" t="s">
        <v>539</v>
      </c>
      <c r="B40" s="31" t="s">
        <v>540</v>
      </c>
      <c r="C40" s="31" t="s">
        <v>346</v>
      </c>
      <c r="D40" s="14">
        <v>23040</v>
      </c>
      <c r="E40" s="15">
        <v>369.86</v>
      </c>
      <c r="F40" s="16">
        <v>7.7999999999999996E-3</v>
      </c>
      <c r="G40" s="16"/>
    </row>
    <row r="41" spans="1:7" x14ac:dyDescent="0.25">
      <c r="A41" s="13" t="s">
        <v>541</v>
      </c>
      <c r="B41" s="31" t="s">
        <v>542</v>
      </c>
      <c r="C41" s="31" t="s">
        <v>273</v>
      </c>
      <c r="D41" s="14">
        <v>162377</v>
      </c>
      <c r="E41" s="15">
        <v>369.46</v>
      </c>
      <c r="F41" s="16">
        <v>7.7999999999999996E-3</v>
      </c>
      <c r="G41" s="16"/>
    </row>
    <row r="42" spans="1:7" x14ac:dyDescent="0.25">
      <c r="A42" s="13" t="s">
        <v>543</v>
      </c>
      <c r="B42" s="31" t="s">
        <v>544</v>
      </c>
      <c r="C42" s="31" t="s">
        <v>311</v>
      </c>
      <c r="D42" s="14">
        <v>959506</v>
      </c>
      <c r="E42" s="15">
        <v>354.06</v>
      </c>
      <c r="F42" s="16">
        <v>7.4000000000000003E-3</v>
      </c>
      <c r="G42" s="16"/>
    </row>
    <row r="43" spans="1:7" x14ac:dyDescent="0.25">
      <c r="A43" s="13" t="s">
        <v>545</v>
      </c>
      <c r="B43" s="31" t="s">
        <v>546</v>
      </c>
      <c r="C43" s="31" t="s">
        <v>346</v>
      </c>
      <c r="D43" s="14">
        <v>23437</v>
      </c>
      <c r="E43" s="15">
        <v>307.52</v>
      </c>
      <c r="F43" s="16">
        <v>6.4999999999999997E-3</v>
      </c>
      <c r="G43" s="16"/>
    </row>
    <row r="44" spans="1:7" x14ac:dyDescent="0.25">
      <c r="A44" s="13" t="s">
        <v>547</v>
      </c>
      <c r="B44" s="31" t="s">
        <v>548</v>
      </c>
      <c r="C44" s="31" t="s">
        <v>378</v>
      </c>
      <c r="D44" s="14">
        <v>42353</v>
      </c>
      <c r="E44" s="15">
        <v>260.39</v>
      </c>
      <c r="F44" s="16">
        <v>5.4999999999999997E-3</v>
      </c>
      <c r="G44" s="16"/>
    </row>
    <row r="45" spans="1:7" x14ac:dyDescent="0.25">
      <c r="A45" s="13" t="s">
        <v>549</v>
      </c>
      <c r="B45" s="31" t="s">
        <v>550</v>
      </c>
      <c r="C45" s="31" t="s">
        <v>257</v>
      </c>
      <c r="D45" s="14">
        <v>143288</v>
      </c>
      <c r="E45" s="15">
        <v>248.63</v>
      </c>
      <c r="F45" s="16">
        <v>5.1999999999999998E-3</v>
      </c>
      <c r="G45" s="16"/>
    </row>
    <row r="46" spans="1:7" x14ac:dyDescent="0.25">
      <c r="A46" s="13" t="s">
        <v>551</v>
      </c>
      <c r="B46" s="31" t="s">
        <v>552</v>
      </c>
      <c r="C46" s="31" t="s">
        <v>273</v>
      </c>
      <c r="D46" s="14">
        <v>38458</v>
      </c>
      <c r="E46" s="15">
        <v>243.34</v>
      </c>
      <c r="F46" s="16">
        <v>5.1000000000000004E-3</v>
      </c>
      <c r="G46" s="16"/>
    </row>
    <row r="47" spans="1:7" x14ac:dyDescent="0.25">
      <c r="A47" s="13" t="s">
        <v>553</v>
      </c>
      <c r="B47" s="31" t="s">
        <v>554</v>
      </c>
      <c r="C47" s="31" t="s">
        <v>378</v>
      </c>
      <c r="D47" s="14">
        <v>61061</v>
      </c>
      <c r="E47" s="15">
        <v>239.02</v>
      </c>
      <c r="F47" s="16">
        <v>5.0000000000000001E-3</v>
      </c>
      <c r="G47" s="16"/>
    </row>
    <row r="48" spans="1:7" x14ac:dyDescent="0.25">
      <c r="A48" s="13" t="s">
        <v>555</v>
      </c>
      <c r="B48" s="31" t="s">
        <v>556</v>
      </c>
      <c r="C48" s="31" t="s">
        <v>557</v>
      </c>
      <c r="D48" s="14">
        <v>15718</v>
      </c>
      <c r="E48" s="15">
        <v>218.04</v>
      </c>
      <c r="F48" s="16">
        <v>4.5999999999999999E-3</v>
      </c>
      <c r="G48" s="16"/>
    </row>
    <row r="49" spans="1:7" x14ac:dyDescent="0.25">
      <c r="A49" s="13" t="s">
        <v>558</v>
      </c>
      <c r="B49" s="31" t="s">
        <v>559</v>
      </c>
      <c r="C49" s="31" t="s">
        <v>378</v>
      </c>
      <c r="D49" s="14">
        <v>79098</v>
      </c>
      <c r="E49" s="15">
        <v>212.62</v>
      </c>
      <c r="F49" s="16">
        <v>4.4999999999999997E-3</v>
      </c>
      <c r="G49" s="16"/>
    </row>
    <row r="50" spans="1:7" x14ac:dyDescent="0.25">
      <c r="A50" s="13" t="s">
        <v>560</v>
      </c>
      <c r="B50" s="31" t="s">
        <v>561</v>
      </c>
      <c r="C50" s="31" t="s">
        <v>333</v>
      </c>
      <c r="D50" s="14">
        <v>14615</v>
      </c>
      <c r="E50" s="15">
        <v>211.79</v>
      </c>
      <c r="F50" s="16">
        <v>4.4000000000000003E-3</v>
      </c>
      <c r="G50" s="16"/>
    </row>
    <row r="51" spans="1:7" x14ac:dyDescent="0.25">
      <c r="A51" s="13" t="s">
        <v>562</v>
      </c>
      <c r="B51" s="31" t="s">
        <v>563</v>
      </c>
      <c r="C51" s="31" t="s">
        <v>281</v>
      </c>
      <c r="D51" s="14">
        <v>24998</v>
      </c>
      <c r="E51" s="15">
        <v>198</v>
      </c>
      <c r="F51" s="16">
        <v>4.1999999999999997E-3</v>
      </c>
      <c r="G51" s="16"/>
    </row>
    <row r="52" spans="1:7" x14ac:dyDescent="0.25">
      <c r="A52" s="13" t="s">
        <v>564</v>
      </c>
      <c r="B52" s="31" t="s">
        <v>565</v>
      </c>
      <c r="C52" s="31" t="s">
        <v>284</v>
      </c>
      <c r="D52" s="14">
        <v>9921</v>
      </c>
      <c r="E52" s="15">
        <v>195.72</v>
      </c>
      <c r="F52" s="16">
        <v>4.1000000000000003E-3</v>
      </c>
      <c r="G52" s="16"/>
    </row>
    <row r="53" spans="1:7" x14ac:dyDescent="0.25">
      <c r="A53" s="13" t="s">
        <v>566</v>
      </c>
      <c r="B53" s="31" t="s">
        <v>567</v>
      </c>
      <c r="C53" s="31" t="s">
        <v>568</v>
      </c>
      <c r="D53" s="14">
        <v>10199</v>
      </c>
      <c r="E53" s="15">
        <v>191.08</v>
      </c>
      <c r="F53" s="16">
        <v>4.0000000000000001E-3</v>
      </c>
      <c r="G53" s="16"/>
    </row>
    <row r="54" spans="1:7" x14ac:dyDescent="0.25">
      <c r="A54" s="13" t="s">
        <v>569</v>
      </c>
      <c r="B54" s="31" t="s">
        <v>570</v>
      </c>
      <c r="C54" s="31" t="s">
        <v>292</v>
      </c>
      <c r="D54" s="14">
        <v>2348</v>
      </c>
      <c r="E54" s="15">
        <v>182.33</v>
      </c>
      <c r="F54" s="16">
        <v>3.8E-3</v>
      </c>
      <c r="G54" s="16"/>
    </row>
    <row r="55" spans="1:7" x14ac:dyDescent="0.25">
      <c r="A55" s="13" t="s">
        <v>571</v>
      </c>
      <c r="B55" s="31" t="s">
        <v>572</v>
      </c>
      <c r="C55" s="31" t="s">
        <v>573</v>
      </c>
      <c r="D55" s="14">
        <v>31574</v>
      </c>
      <c r="E55" s="15">
        <v>178.76</v>
      </c>
      <c r="F55" s="16">
        <v>3.8E-3</v>
      </c>
      <c r="G55" s="16"/>
    </row>
    <row r="56" spans="1:7" x14ac:dyDescent="0.25">
      <c r="A56" s="13" t="s">
        <v>574</v>
      </c>
      <c r="B56" s="31" t="s">
        <v>575</v>
      </c>
      <c r="C56" s="31" t="s">
        <v>304</v>
      </c>
      <c r="D56" s="14">
        <v>8724</v>
      </c>
      <c r="E56" s="15">
        <v>173.28</v>
      </c>
      <c r="F56" s="16">
        <v>3.5999999999999999E-3</v>
      </c>
      <c r="G56" s="16"/>
    </row>
    <row r="57" spans="1:7" x14ac:dyDescent="0.25">
      <c r="A57" s="13" t="s">
        <v>576</v>
      </c>
      <c r="B57" s="31" t="s">
        <v>577</v>
      </c>
      <c r="C57" s="31" t="s">
        <v>578</v>
      </c>
      <c r="D57" s="14">
        <v>2381</v>
      </c>
      <c r="E57" s="15">
        <v>172.71</v>
      </c>
      <c r="F57" s="16">
        <v>3.5999999999999999E-3</v>
      </c>
      <c r="G57" s="16"/>
    </row>
    <row r="58" spans="1:7" x14ac:dyDescent="0.25">
      <c r="A58" s="13" t="s">
        <v>579</v>
      </c>
      <c r="B58" s="31" t="s">
        <v>580</v>
      </c>
      <c r="C58" s="31" t="s">
        <v>295</v>
      </c>
      <c r="D58" s="14">
        <v>24723</v>
      </c>
      <c r="E58" s="15">
        <v>147.97999999999999</v>
      </c>
      <c r="F58" s="16">
        <v>3.0999999999999999E-3</v>
      </c>
      <c r="G58" s="16"/>
    </row>
    <row r="59" spans="1:7" x14ac:dyDescent="0.25">
      <c r="A59" s="13" t="s">
        <v>581</v>
      </c>
      <c r="B59" s="31" t="s">
        <v>582</v>
      </c>
      <c r="C59" s="31" t="s">
        <v>583</v>
      </c>
      <c r="D59" s="14">
        <v>13078</v>
      </c>
      <c r="E59" s="15">
        <v>121.32</v>
      </c>
      <c r="F59" s="16">
        <v>2.5000000000000001E-3</v>
      </c>
      <c r="G59" s="16"/>
    </row>
    <row r="60" spans="1:7" x14ac:dyDescent="0.25">
      <c r="A60" s="17" t="s">
        <v>189</v>
      </c>
      <c r="B60" s="32"/>
      <c r="C60" s="32"/>
      <c r="D60" s="18"/>
      <c r="E60" s="37">
        <v>48406.559999999998</v>
      </c>
      <c r="F60" s="38">
        <v>1.0161</v>
      </c>
      <c r="G60" s="21"/>
    </row>
    <row r="61" spans="1:7" x14ac:dyDescent="0.25">
      <c r="A61" s="17" t="s">
        <v>481</v>
      </c>
      <c r="B61" s="31"/>
      <c r="C61" s="31"/>
      <c r="D61" s="14"/>
      <c r="E61" s="15"/>
      <c r="F61" s="16"/>
      <c r="G61" s="16"/>
    </row>
    <row r="62" spans="1:7" x14ac:dyDescent="0.25">
      <c r="A62" s="17" t="s">
        <v>189</v>
      </c>
      <c r="B62" s="31"/>
      <c r="C62" s="31"/>
      <c r="D62" s="14"/>
      <c r="E62" s="39" t="s">
        <v>155</v>
      </c>
      <c r="F62" s="40" t="s">
        <v>155</v>
      </c>
      <c r="G62" s="16"/>
    </row>
    <row r="63" spans="1:7" x14ac:dyDescent="0.25">
      <c r="A63" s="24" t="s">
        <v>192</v>
      </c>
      <c r="B63" s="33"/>
      <c r="C63" s="33"/>
      <c r="D63" s="25"/>
      <c r="E63" s="28">
        <v>48406.559999999998</v>
      </c>
      <c r="F63" s="29">
        <v>1.0161</v>
      </c>
      <c r="G63" s="21"/>
    </row>
    <row r="64" spans="1:7" x14ac:dyDescent="0.25">
      <c r="A64" s="13"/>
      <c r="B64" s="31"/>
      <c r="C64" s="31"/>
      <c r="D64" s="14"/>
      <c r="E64" s="15"/>
      <c r="F64" s="16"/>
      <c r="G64" s="16"/>
    </row>
    <row r="65" spans="1:7" x14ac:dyDescent="0.25">
      <c r="A65" s="13"/>
      <c r="B65" s="31"/>
      <c r="C65" s="31"/>
      <c r="D65" s="14"/>
      <c r="E65" s="15"/>
      <c r="F65" s="16"/>
      <c r="G65" s="16"/>
    </row>
    <row r="66" spans="1:7" x14ac:dyDescent="0.25">
      <c r="A66" s="17" t="s">
        <v>193</v>
      </c>
      <c r="B66" s="31"/>
      <c r="C66" s="31"/>
      <c r="D66" s="14"/>
      <c r="E66" s="15"/>
      <c r="F66" s="16"/>
      <c r="G66" s="16"/>
    </row>
    <row r="67" spans="1:7" x14ac:dyDescent="0.25">
      <c r="A67" s="13" t="s">
        <v>194</v>
      </c>
      <c r="B67" s="31"/>
      <c r="C67" s="31"/>
      <c r="D67" s="14"/>
      <c r="E67" s="15">
        <v>155.93</v>
      </c>
      <c r="F67" s="16">
        <v>3.3E-3</v>
      </c>
      <c r="G67" s="16">
        <v>5.2232000000000001E-2</v>
      </c>
    </row>
    <row r="68" spans="1:7" x14ac:dyDescent="0.25">
      <c r="A68" s="17" t="s">
        <v>189</v>
      </c>
      <c r="B68" s="32"/>
      <c r="C68" s="32"/>
      <c r="D68" s="18"/>
      <c r="E68" s="37">
        <v>155.93</v>
      </c>
      <c r="F68" s="38">
        <v>3.3E-3</v>
      </c>
      <c r="G68" s="21"/>
    </row>
    <row r="69" spans="1:7" x14ac:dyDescent="0.25">
      <c r="A69" s="13"/>
      <c r="B69" s="31"/>
      <c r="C69" s="31"/>
      <c r="D69" s="14"/>
      <c r="E69" s="15"/>
      <c r="F69" s="16"/>
      <c r="G69" s="16"/>
    </row>
    <row r="70" spans="1:7" x14ac:dyDescent="0.25">
      <c r="A70" s="24" t="s">
        <v>192</v>
      </c>
      <c r="B70" s="33"/>
      <c r="C70" s="33"/>
      <c r="D70" s="25"/>
      <c r="E70" s="19">
        <v>155.93</v>
      </c>
      <c r="F70" s="20">
        <v>3.3E-3</v>
      </c>
      <c r="G70" s="21"/>
    </row>
    <row r="71" spans="1:7" x14ac:dyDescent="0.25">
      <c r="A71" s="13" t="s">
        <v>195</v>
      </c>
      <c r="B71" s="31"/>
      <c r="C71" s="31"/>
      <c r="D71" s="14"/>
      <c r="E71" s="15">
        <v>4.4628500000000002E-2</v>
      </c>
      <c r="F71" s="60" t="s">
        <v>197</v>
      </c>
      <c r="G71" s="16"/>
    </row>
    <row r="72" spans="1:7" x14ac:dyDescent="0.25">
      <c r="A72" s="13" t="s">
        <v>196</v>
      </c>
      <c r="B72" s="31"/>
      <c r="C72" s="31"/>
      <c r="D72" s="14"/>
      <c r="E72" s="35">
        <v>-914.85462849999999</v>
      </c>
      <c r="F72" s="36">
        <v>-1.9400000000000001E-2</v>
      </c>
      <c r="G72" s="16">
        <v>5.2232000000000001E-2</v>
      </c>
    </row>
    <row r="73" spans="1:7" x14ac:dyDescent="0.25">
      <c r="A73" s="26" t="s">
        <v>198</v>
      </c>
      <c r="B73" s="34"/>
      <c r="C73" s="34"/>
      <c r="D73" s="27"/>
      <c r="E73" s="28">
        <v>47647.68</v>
      </c>
      <c r="F73" s="29">
        <v>1</v>
      </c>
      <c r="G73" s="29"/>
    </row>
    <row r="75" spans="1:7" x14ac:dyDescent="0.25">
      <c r="A75" s="74" t="s">
        <v>200</v>
      </c>
    </row>
    <row r="78" spans="1:7" x14ac:dyDescent="0.25">
      <c r="A78" s="1" t="s">
        <v>211</v>
      </c>
    </row>
    <row r="79" spans="1:7" x14ac:dyDescent="0.25">
      <c r="A79" s="48" t="s">
        <v>212</v>
      </c>
      <c r="B79" s="3" t="s">
        <v>155</v>
      </c>
    </row>
    <row r="80" spans="1:7" x14ac:dyDescent="0.25">
      <c r="A80" t="s">
        <v>213</v>
      </c>
    </row>
    <row r="81" spans="1:3" x14ac:dyDescent="0.25">
      <c r="A81" t="s">
        <v>214</v>
      </c>
      <c r="B81" t="s">
        <v>215</v>
      </c>
      <c r="C81" t="s">
        <v>215</v>
      </c>
    </row>
    <row r="82" spans="1:3" x14ac:dyDescent="0.25">
      <c r="B82" s="49">
        <v>45930</v>
      </c>
      <c r="C82" s="49">
        <v>46112</v>
      </c>
    </row>
    <row r="83" spans="1:3" x14ac:dyDescent="0.25">
      <c r="A83" t="s">
        <v>216</v>
      </c>
      <c r="B83">
        <v>8.8941999999999997</v>
      </c>
      <c r="C83">
        <v>8.0035000000000007</v>
      </c>
    </row>
    <row r="84" spans="1:3" x14ac:dyDescent="0.25">
      <c r="A84" t="s">
        <v>217</v>
      </c>
      <c r="B84">
        <v>8.8941999999999997</v>
      </c>
      <c r="C84">
        <v>8.0035000000000007</v>
      </c>
    </row>
    <row r="85" spans="1:3" x14ac:dyDescent="0.25">
      <c r="A85" t="s">
        <v>218</v>
      </c>
      <c r="B85">
        <v>8.8391000000000002</v>
      </c>
      <c r="C85">
        <v>7.9276</v>
      </c>
    </row>
    <row r="86" spans="1:3" x14ac:dyDescent="0.25">
      <c r="A86" t="s">
        <v>219</v>
      </c>
      <c r="B86">
        <v>8.8391000000000002</v>
      </c>
      <c r="C86">
        <v>7.9276</v>
      </c>
    </row>
    <row r="88" spans="1:3" x14ac:dyDescent="0.25">
      <c r="A88" t="s">
        <v>220</v>
      </c>
      <c r="B88" s="3" t="s">
        <v>155</v>
      </c>
    </row>
    <row r="89" spans="1:3" x14ac:dyDescent="0.25">
      <c r="A89" t="s">
        <v>221</v>
      </c>
      <c r="B89" s="3" t="s">
        <v>155</v>
      </c>
    </row>
    <row r="90" spans="1:3" ht="30" x14ac:dyDescent="0.25">
      <c r="A90" s="48" t="s">
        <v>222</v>
      </c>
      <c r="B90" s="3" t="s">
        <v>155</v>
      </c>
    </row>
    <row r="91" spans="1:3" x14ac:dyDescent="0.25">
      <c r="A91" s="48" t="s">
        <v>223</v>
      </c>
      <c r="B91" s="3" t="s">
        <v>155</v>
      </c>
    </row>
    <row r="92" spans="1:3" x14ac:dyDescent="0.25">
      <c r="A92" t="s">
        <v>484</v>
      </c>
      <c r="B92" s="50">
        <v>1.0738000000000001</v>
      </c>
    </row>
    <row r="93" spans="1:3" ht="29.1" customHeight="1" x14ac:dyDescent="0.25">
      <c r="A93" s="48" t="s">
        <v>225</v>
      </c>
      <c r="B93" s="3" t="s">
        <v>155</v>
      </c>
    </row>
    <row r="94" spans="1:3" ht="29.1" customHeight="1" x14ac:dyDescent="0.25">
      <c r="A94" s="48" t="s">
        <v>226</v>
      </c>
      <c r="B94" s="3" t="s">
        <v>155</v>
      </c>
    </row>
    <row r="95" spans="1:3" ht="29.1" customHeight="1" x14ac:dyDescent="0.25">
      <c r="A95" s="48" t="s">
        <v>227</v>
      </c>
      <c r="B95" s="3" t="s">
        <v>155</v>
      </c>
    </row>
    <row r="96" spans="1:3" x14ac:dyDescent="0.25">
      <c r="A96" s="48" t="s">
        <v>228</v>
      </c>
      <c r="B96" s="3" t="s">
        <v>155</v>
      </c>
    </row>
    <row r="97" spans="1:4" x14ac:dyDescent="0.25">
      <c r="A97" s="48" t="s">
        <v>229</v>
      </c>
      <c r="B97" s="3" t="s">
        <v>155</v>
      </c>
    </row>
    <row r="99" spans="1:4" ht="69.95" customHeight="1" x14ac:dyDescent="0.25">
      <c r="A99" s="120" t="s">
        <v>230</v>
      </c>
      <c r="B99" s="120" t="s">
        <v>231</v>
      </c>
      <c r="C99" s="120" t="s">
        <v>3</v>
      </c>
      <c r="D99" s="120" t="s">
        <v>4</v>
      </c>
    </row>
    <row r="100" spans="1:4" ht="69.95" customHeight="1" x14ac:dyDescent="0.25">
      <c r="A100" s="120" t="s">
        <v>584</v>
      </c>
      <c r="B100" s="120"/>
      <c r="C100" s="120" t="s">
        <v>16</v>
      </c>
      <c r="D10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80"/>
  <sheetViews>
    <sheetView showGridLines="0" workbookViewId="0">
      <pane ySplit="6" topLeftCell="A68" activePane="bottomLeft" state="frozen"/>
      <selection activeCell="B70" sqref="B70"/>
      <selection pane="bottomLeft" activeCell="A73" sqref="A73"/>
    </sheetView>
  </sheetViews>
  <sheetFormatPr defaultRowHeight="15" x14ac:dyDescent="0.25"/>
  <cols>
    <col min="1" max="1" width="68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3037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3038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269</v>
      </c>
      <c r="B10" s="31" t="s">
        <v>270</v>
      </c>
      <c r="C10" s="31" t="s">
        <v>260</v>
      </c>
      <c r="D10" s="14">
        <v>46157</v>
      </c>
      <c r="E10" s="15">
        <v>452.06</v>
      </c>
      <c r="F10" s="16">
        <v>4.6399999999999997E-2</v>
      </c>
      <c r="G10" s="16"/>
    </row>
    <row r="11" spans="1:8" x14ac:dyDescent="0.25">
      <c r="A11" s="13" t="s">
        <v>264</v>
      </c>
      <c r="B11" s="31" t="s">
        <v>265</v>
      </c>
      <c r="C11" s="31" t="s">
        <v>260</v>
      </c>
      <c r="D11" s="14">
        <v>35296</v>
      </c>
      <c r="E11" s="15">
        <v>425.63</v>
      </c>
      <c r="F11" s="16">
        <v>4.3700000000000003E-2</v>
      </c>
      <c r="G11" s="16"/>
    </row>
    <row r="12" spans="1:8" x14ac:dyDescent="0.25">
      <c r="A12" s="13" t="s">
        <v>324</v>
      </c>
      <c r="B12" s="31" t="s">
        <v>325</v>
      </c>
      <c r="C12" s="31" t="s">
        <v>326</v>
      </c>
      <c r="D12" s="14">
        <v>23259</v>
      </c>
      <c r="E12" s="15">
        <v>413.38</v>
      </c>
      <c r="F12" s="16">
        <v>4.2500000000000003E-2</v>
      </c>
      <c r="G12" s="16"/>
    </row>
    <row r="13" spans="1:8" x14ac:dyDescent="0.25">
      <c r="A13" s="13" t="s">
        <v>258</v>
      </c>
      <c r="B13" s="31" t="s">
        <v>259</v>
      </c>
      <c r="C13" s="31" t="s">
        <v>260</v>
      </c>
      <c r="D13" s="14">
        <v>52939</v>
      </c>
      <c r="E13" s="15">
        <v>387.28</v>
      </c>
      <c r="F13" s="16">
        <v>3.9800000000000002E-2</v>
      </c>
      <c r="G13" s="16"/>
    </row>
    <row r="14" spans="1:8" x14ac:dyDescent="0.25">
      <c r="A14" s="13" t="s">
        <v>511</v>
      </c>
      <c r="B14" s="31" t="s">
        <v>512</v>
      </c>
      <c r="C14" s="31" t="s">
        <v>323</v>
      </c>
      <c r="D14" s="14">
        <v>7047</v>
      </c>
      <c r="E14" s="15">
        <v>382.16</v>
      </c>
      <c r="F14" s="16">
        <v>3.9300000000000002E-2</v>
      </c>
      <c r="G14" s="16"/>
    </row>
    <row r="15" spans="1:8" x14ac:dyDescent="0.25">
      <c r="A15" s="13" t="s">
        <v>350</v>
      </c>
      <c r="B15" s="31" t="s">
        <v>351</v>
      </c>
      <c r="C15" s="31" t="s">
        <v>352</v>
      </c>
      <c r="D15" s="14">
        <v>9552</v>
      </c>
      <c r="E15" s="15">
        <v>377.44</v>
      </c>
      <c r="F15" s="16">
        <v>3.8800000000000001E-2</v>
      </c>
      <c r="G15" s="16"/>
    </row>
    <row r="16" spans="1:8" x14ac:dyDescent="0.25">
      <c r="A16" s="13" t="s">
        <v>505</v>
      </c>
      <c r="B16" s="31" t="s">
        <v>506</v>
      </c>
      <c r="C16" s="31" t="s">
        <v>287</v>
      </c>
      <c r="D16" s="14">
        <v>5730</v>
      </c>
      <c r="E16" s="15">
        <v>377.38</v>
      </c>
      <c r="F16" s="16">
        <v>3.8800000000000001E-2</v>
      </c>
      <c r="G16" s="16"/>
    </row>
    <row r="17" spans="1:7" x14ac:dyDescent="0.25">
      <c r="A17" s="13" t="s">
        <v>501</v>
      </c>
      <c r="B17" s="31" t="s">
        <v>502</v>
      </c>
      <c r="C17" s="31" t="s">
        <v>323</v>
      </c>
      <c r="D17" s="14">
        <v>31054</v>
      </c>
      <c r="E17" s="15">
        <v>364.82</v>
      </c>
      <c r="F17" s="16">
        <v>3.7499999999999999E-2</v>
      </c>
      <c r="G17" s="16"/>
    </row>
    <row r="18" spans="1:7" x14ac:dyDescent="0.25">
      <c r="A18" s="13" t="s">
        <v>255</v>
      </c>
      <c r="B18" s="31" t="s">
        <v>256</v>
      </c>
      <c r="C18" s="31" t="s">
        <v>257</v>
      </c>
      <c r="D18" s="14">
        <v>26366</v>
      </c>
      <c r="E18" s="15">
        <v>354.33</v>
      </c>
      <c r="F18" s="16">
        <v>3.6400000000000002E-2</v>
      </c>
      <c r="G18" s="16"/>
    </row>
    <row r="19" spans="1:7" x14ac:dyDescent="0.25">
      <c r="A19" s="13" t="s">
        <v>367</v>
      </c>
      <c r="B19" s="31" t="s">
        <v>368</v>
      </c>
      <c r="C19" s="31" t="s">
        <v>287</v>
      </c>
      <c r="D19" s="14">
        <v>2861</v>
      </c>
      <c r="E19" s="15">
        <v>352.07</v>
      </c>
      <c r="F19" s="16">
        <v>3.6200000000000003E-2</v>
      </c>
      <c r="G19" s="16"/>
    </row>
    <row r="20" spans="1:7" x14ac:dyDescent="0.25">
      <c r="A20" s="13" t="s">
        <v>261</v>
      </c>
      <c r="B20" s="31" t="s">
        <v>262</v>
      </c>
      <c r="C20" s="31" t="s">
        <v>263</v>
      </c>
      <c r="D20" s="14">
        <v>19497</v>
      </c>
      <c r="E20" s="15">
        <v>347.51</v>
      </c>
      <c r="F20" s="16">
        <v>3.5700000000000003E-2</v>
      </c>
      <c r="G20" s="16"/>
    </row>
    <row r="21" spans="1:7" x14ac:dyDescent="0.25">
      <c r="A21" s="13" t="s">
        <v>913</v>
      </c>
      <c r="B21" s="31" t="s">
        <v>914</v>
      </c>
      <c r="C21" s="31" t="s">
        <v>346</v>
      </c>
      <c r="D21" s="14">
        <v>4674</v>
      </c>
      <c r="E21" s="15">
        <v>346.76</v>
      </c>
      <c r="F21" s="16">
        <v>3.56E-2</v>
      </c>
      <c r="G21" s="16"/>
    </row>
    <row r="22" spans="1:7" x14ac:dyDescent="0.25">
      <c r="A22" s="13" t="s">
        <v>290</v>
      </c>
      <c r="B22" s="31" t="s">
        <v>291</v>
      </c>
      <c r="C22" s="31" t="s">
        <v>292</v>
      </c>
      <c r="D22" s="14">
        <v>19440</v>
      </c>
      <c r="E22" s="15">
        <v>341.6</v>
      </c>
      <c r="F22" s="16">
        <v>3.5099999999999999E-2</v>
      </c>
      <c r="G22" s="16"/>
    </row>
    <row r="23" spans="1:7" x14ac:dyDescent="0.25">
      <c r="A23" s="13" t="s">
        <v>296</v>
      </c>
      <c r="B23" s="31" t="s">
        <v>297</v>
      </c>
      <c r="C23" s="31" t="s">
        <v>292</v>
      </c>
      <c r="D23" s="14">
        <v>8028</v>
      </c>
      <c r="E23" s="15">
        <v>338.8</v>
      </c>
      <c r="F23" s="16">
        <v>3.4799999999999998E-2</v>
      </c>
      <c r="G23" s="16"/>
    </row>
    <row r="24" spans="1:7" x14ac:dyDescent="0.25">
      <c r="A24" s="13" t="s">
        <v>360</v>
      </c>
      <c r="B24" s="31" t="s">
        <v>361</v>
      </c>
      <c r="C24" s="31" t="s">
        <v>260</v>
      </c>
      <c r="D24" s="14">
        <v>128647</v>
      </c>
      <c r="E24" s="15">
        <v>333.71</v>
      </c>
      <c r="F24" s="16">
        <v>3.4299999999999997E-2</v>
      </c>
      <c r="G24" s="16"/>
    </row>
    <row r="25" spans="1:7" x14ac:dyDescent="0.25">
      <c r="A25" s="13" t="s">
        <v>358</v>
      </c>
      <c r="B25" s="31" t="s">
        <v>359</v>
      </c>
      <c r="C25" s="31" t="s">
        <v>287</v>
      </c>
      <c r="D25" s="14">
        <v>9704</v>
      </c>
      <c r="E25" s="15">
        <v>326.42</v>
      </c>
      <c r="F25" s="16">
        <v>3.3500000000000002E-2</v>
      </c>
      <c r="G25" s="16"/>
    </row>
    <row r="26" spans="1:7" x14ac:dyDescent="0.25">
      <c r="A26" s="13" t="s">
        <v>387</v>
      </c>
      <c r="B26" s="31" t="s">
        <v>388</v>
      </c>
      <c r="C26" s="31" t="s">
        <v>389</v>
      </c>
      <c r="D26" s="14">
        <v>31041</v>
      </c>
      <c r="E26" s="15">
        <v>315</v>
      </c>
      <c r="F26" s="16">
        <v>3.2399999999999998E-2</v>
      </c>
      <c r="G26" s="16"/>
    </row>
    <row r="27" spans="1:7" x14ac:dyDescent="0.25">
      <c r="A27" s="13" t="s">
        <v>509</v>
      </c>
      <c r="B27" s="31" t="s">
        <v>510</v>
      </c>
      <c r="C27" s="31" t="s">
        <v>352</v>
      </c>
      <c r="D27" s="14">
        <v>14440</v>
      </c>
      <c r="E27" s="15">
        <v>312.64999999999998</v>
      </c>
      <c r="F27" s="16">
        <v>3.2099999999999997E-2</v>
      </c>
      <c r="G27" s="16"/>
    </row>
    <row r="28" spans="1:7" x14ac:dyDescent="0.25">
      <c r="A28" s="13" t="s">
        <v>429</v>
      </c>
      <c r="B28" s="31" t="s">
        <v>430</v>
      </c>
      <c r="C28" s="31" t="s">
        <v>281</v>
      </c>
      <c r="D28" s="14">
        <v>38669</v>
      </c>
      <c r="E28" s="15">
        <v>309.95</v>
      </c>
      <c r="F28" s="16">
        <v>3.1800000000000002E-2</v>
      </c>
      <c r="G28" s="16"/>
    </row>
    <row r="29" spans="1:7" x14ac:dyDescent="0.25">
      <c r="A29" s="13" t="s">
        <v>1066</v>
      </c>
      <c r="B29" s="31" t="s">
        <v>1067</v>
      </c>
      <c r="C29" s="31" t="s">
        <v>437</v>
      </c>
      <c r="D29" s="14">
        <v>23835</v>
      </c>
      <c r="E29" s="15">
        <v>306.27999999999997</v>
      </c>
      <c r="F29" s="16">
        <v>3.15E-2</v>
      </c>
      <c r="G29" s="16"/>
    </row>
    <row r="30" spans="1:7" x14ac:dyDescent="0.25">
      <c r="A30" s="13" t="s">
        <v>911</v>
      </c>
      <c r="B30" s="31" t="s">
        <v>912</v>
      </c>
      <c r="C30" s="31" t="s">
        <v>292</v>
      </c>
      <c r="D30" s="14">
        <v>24403</v>
      </c>
      <c r="E30" s="15">
        <v>306.23</v>
      </c>
      <c r="F30" s="16">
        <v>3.15E-2</v>
      </c>
      <c r="G30" s="16"/>
    </row>
    <row r="31" spans="1:7" x14ac:dyDescent="0.25">
      <c r="A31" s="13" t="s">
        <v>929</v>
      </c>
      <c r="B31" s="31" t="s">
        <v>930</v>
      </c>
      <c r="C31" s="31" t="s">
        <v>326</v>
      </c>
      <c r="D31" s="14">
        <v>20233</v>
      </c>
      <c r="E31" s="15">
        <v>301.61</v>
      </c>
      <c r="F31" s="16">
        <v>3.1E-2</v>
      </c>
      <c r="G31" s="16"/>
    </row>
    <row r="32" spans="1:7" x14ac:dyDescent="0.25">
      <c r="A32" s="13" t="s">
        <v>488</v>
      </c>
      <c r="B32" s="31" t="s">
        <v>489</v>
      </c>
      <c r="C32" s="31" t="s">
        <v>389</v>
      </c>
      <c r="D32" s="14">
        <v>40572</v>
      </c>
      <c r="E32" s="15">
        <v>298.58999999999997</v>
      </c>
      <c r="F32" s="16">
        <v>3.0700000000000002E-2</v>
      </c>
      <c r="G32" s="16"/>
    </row>
    <row r="33" spans="1:7" x14ac:dyDescent="0.25">
      <c r="A33" s="13" t="s">
        <v>917</v>
      </c>
      <c r="B33" s="31" t="s">
        <v>918</v>
      </c>
      <c r="C33" s="31" t="s">
        <v>326</v>
      </c>
      <c r="D33" s="14">
        <v>49264</v>
      </c>
      <c r="E33" s="15">
        <v>290.95</v>
      </c>
      <c r="F33" s="16">
        <v>2.9899999999999999E-2</v>
      </c>
      <c r="G33" s="16"/>
    </row>
    <row r="34" spans="1:7" x14ac:dyDescent="0.25">
      <c r="A34" s="13" t="s">
        <v>314</v>
      </c>
      <c r="B34" s="31" t="s">
        <v>315</v>
      </c>
      <c r="C34" s="31" t="s">
        <v>316</v>
      </c>
      <c r="D34" s="14">
        <v>2618</v>
      </c>
      <c r="E34" s="15">
        <v>281.3</v>
      </c>
      <c r="F34" s="16">
        <v>2.8899999999999999E-2</v>
      </c>
      <c r="G34" s="16"/>
    </row>
    <row r="35" spans="1:7" x14ac:dyDescent="0.25">
      <c r="A35" s="13" t="s">
        <v>327</v>
      </c>
      <c r="B35" s="31" t="s">
        <v>328</v>
      </c>
      <c r="C35" s="31" t="s">
        <v>260</v>
      </c>
      <c r="D35" s="14">
        <v>76869</v>
      </c>
      <c r="E35" s="15">
        <v>271.66000000000003</v>
      </c>
      <c r="F35" s="16">
        <v>2.7900000000000001E-2</v>
      </c>
      <c r="G35" s="16"/>
    </row>
    <row r="36" spans="1:7" x14ac:dyDescent="0.25">
      <c r="A36" s="13" t="s">
        <v>906</v>
      </c>
      <c r="B36" s="31" t="s">
        <v>907</v>
      </c>
      <c r="C36" s="31" t="s">
        <v>281</v>
      </c>
      <c r="D36" s="14">
        <v>16559</v>
      </c>
      <c r="E36" s="15">
        <v>270.20999999999998</v>
      </c>
      <c r="F36" s="16">
        <v>2.7799999999999998E-2</v>
      </c>
      <c r="G36" s="16"/>
    </row>
    <row r="37" spans="1:7" x14ac:dyDescent="0.25">
      <c r="A37" s="13" t="s">
        <v>899</v>
      </c>
      <c r="B37" s="31" t="s">
        <v>900</v>
      </c>
      <c r="C37" s="31" t="s">
        <v>316</v>
      </c>
      <c r="D37" s="14">
        <v>10348</v>
      </c>
      <c r="E37" s="15">
        <v>264.67</v>
      </c>
      <c r="F37" s="16">
        <v>2.7199999999999998E-2</v>
      </c>
      <c r="G37" s="16"/>
    </row>
    <row r="38" spans="1:7" x14ac:dyDescent="0.25">
      <c r="A38" s="13" t="s">
        <v>1319</v>
      </c>
      <c r="B38" s="31" t="s">
        <v>1320</v>
      </c>
      <c r="C38" s="31" t="s">
        <v>316</v>
      </c>
      <c r="D38" s="14">
        <v>1027</v>
      </c>
      <c r="E38" s="15">
        <v>236.42</v>
      </c>
      <c r="F38" s="16">
        <v>2.4299999999999999E-2</v>
      </c>
      <c r="G38" s="16"/>
    </row>
    <row r="39" spans="1:7" x14ac:dyDescent="0.25">
      <c r="A39" s="13" t="s">
        <v>961</v>
      </c>
      <c r="B39" s="31" t="s">
        <v>962</v>
      </c>
      <c r="C39" s="31" t="s">
        <v>281</v>
      </c>
      <c r="D39" s="14">
        <v>23005</v>
      </c>
      <c r="E39" s="15">
        <v>146.19</v>
      </c>
      <c r="F39" s="16">
        <v>1.4999999999999999E-2</v>
      </c>
      <c r="G39" s="16"/>
    </row>
    <row r="40" spans="1:7" x14ac:dyDescent="0.25">
      <c r="A40" s="17" t="s">
        <v>189</v>
      </c>
      <c r="B40" s="32"/>
      <c r="C40" s="32"/>
      <c r="D40" s="18"/>
      <c r="E40" s="37">
        <v>9833.06</v>
      </c>
      <c r="F40" s="38">
        <v>1.0104</v>
      </c>
      <c r="G40" s="21"/>
    </row>
    <row r="41" spans="1:7" x14ac:dyDescent="0.25">
      <c r="A41" s="17" t="s">
        <v>481</v>
      </c>
      <c r="B41" s="31"/>
      <c r="C41" s="31"/>
      <c r="D41" s="14"/>
      <c r="E41" s="15"/>
      <c r="F41" s="16"/>
      <c r="G41" s="16"/>
    </row>
    <row r="42" spans="1:7" x14ac:dyDescent="0.25">
      <c r="A42" s="17" t="s">
        <v>189</v>
      </c>
      <c r="B42" s="31"/>
      <c r="C42" s="31"/>
      <c r="D42" s="14"/>
      <c r="E42" s="39" t="s">
        <v>155</v>
      </c>
      <c r="F42" s="40" t="s">
        <v>155</v>
      </c>
      <c r="G42" s="16"/>
    </row>
    <row r="43" spans="1:7" x14ac:dyDescent="0.25">
      <c r="A43" s="24" t="s">
        <v>192</v>
      </c>
      <c r="B43" s="33"/>
      <c r="C43" s="33"/>
      <c r="D43" s="25"/>
      <c r="E43" s="28">
        <v>9833.06</v>
      </c>
      <c r="F43" s="29">
        <v>1.0104</v>
      </c>
      <c r="G43" s="21"/>
    </row>
    <row r="44" spans="1:7" x14ac:dyDescent="0.25">
      <c r="A44" s="13"/>
      <c r="B44" s="31"/>
      <c r="C44" s="31"/>
      <c r="D44" s="14"/>
      <c r="E44" s="15"/>
      <c r="F44" s="16"/>
      <c r="G44" s="16"/>
    </row>
    <row r="45" spans="1:7" x14ac:dyDescent="0.25">
      <c r="A45" s="13"/>
      <c r="B45" s="31"/>
      <c r="C45" s="31"/>
      <c r="D45" s="14"/>
      <c r="E45" s="15"/>
      <c r="F45" s="16"/>
      <c r="G45" s="16"/>
    </row>
    <row r="46" spans="1:7" x14ac:dyDescent="0.25">
      <c r="A46" s="17" t="s">
        <v>193</v>
      </c>
      <c r="B46" s="31"/>
      <c r="C46" s="31"/>
      <c r="D46" s="14"/>
      <c r="E46" s="15"/>
      <c r="F46" s="16"/>
      <c r="G46" s="16"/>
    </row>
    <row r="47" spans="1:7" x14ac:dyDescent="0.25">
      <c r="A47" s="13" t="s">
        <v>194</v>
      </c>
      <c r="B47" s="31"/>
      <c r="C47" s="31"/>
      <c r="D47" s="14"/>
      <c r="E47" s="15">
        <v>23.99</v>
      </c>
      <c r="F47" s="16">
        <v>2.5000000000000001E-3</v>
      </c>
      <c r="G47" s="16">
        <v>5.2232000000000001E-2</v>
      </c>
    </row>
    <row r="48" spans="1:7" x14ac:dyDescent="0.25">
      <c r="A48" s="17" t="s">
        <v>189</v>
      </c>
      <c r="B48" s="32"/>
      <c r="C48" s="32"/>
      <c r="D48" s="18"/>
      <c r="E48" s="37">
        <v>23.99</v>
      </c>
      <c r="F48" s="38">
        <v>2.5000000000000001E-3</v>
      </c>
      <c r="G48" s="21"/>
    </row>
    <row r="49" spans="1:7" x14ac:dyDescent="0.25">
      <c r="A49" s="13"/>
      <c r="B49" s="31"/>
      <c r="C49" s="31"/>
      <c r="D49" s="14"/>
      <c r="E49" s="15"/>
      <c r="F49" s="16"/>
      <c r="G49" s="16"/>
    </row>
    <row r="50" spans="1:7" x14ac:dyDescent="0.25">
      <c r="A50" s="24" t="s">
        <v>192</v>
      </c>
      <c r="B50" s="33"/>
      <c r="C50" s="33"/>
      <c r="D50" s="25"/>
      <c r="E50" s="19">
        <v>23.99</v>
      </c>
      <c r="F50" s="20">
        <v>2.5000000000000001E-3</v>
      </c>
      <c r="G50" s="21"/>
    </row>
    <row r="51" spans="1:7" x14ac:dyDescent="0.25">
      <c r="A51" s="13" t="s">
        <v>195</v>
      </c>
      <c r="B51" s="31"/>
      <c r="C51" s="31"/>
      <c r="D51" s="14"/>
      <c r="E51" s="15">
        <v>6.8659000000000003E-3</v>
      </c>
      <c r="F51" s="60" t="s">
        <v>197</v>
      </c>
      <c r="G51" s="16"/>
    </row>
    <row r="52" spans="1:7" x14ac:dyDescent="0.25">
      <c r="A52" s="13" t="s">
        <v>196</v>
      </c>
      <c r="B52" s="31"/>
      <c r="C52" s="31"/>
      <c r="D52" s="14"/>
      <c r="E52" s="35">
        <v>-122.9968659</v>
      </c>
      <c r="F52" s="36">
        <v>-1.29E-2</v>
      </c>
      <c r="G52" s="16">
        <v>5.2232000000000001E-2</v>
      </c>
    </row>
    <row r="53" spans="1:7" x14ac:dyDescent="0.25">
      <c r="A53" s="26" t="s">
        <v>198</v>
      </c>
      <c r="B53" s="34"/>
      <c r="C53" s="34"/>
      <c r="D53" s="27"/>
      <c r="E53" s="28">
        <v>9734.06</v>
      </c>
      <c r="F53" s="29">
        <v>1</v>
      </c>
      <c r="G53" s="29"/>
    </row>
    <row r="55" spans="1:7" x14ac:dyDescent="0.25">
      <c r="A55" s="74" t="s">
        <v>200</v>
      </c>
    </row>
    <row r="58" spans="1:7" x14ac:dyDescent="0.25">
      <c r="A58" s="1" t="s">
        <v>211</v>
      </c>
    </row>
    <row r="59" spans="1:7" x14ac:dyDescent="0.25">
      <c r="A59" s="48" t="s">
        <v>212</v>
      </c>
      <c r="B59" s="3" t="s">
        <v>155</v>
      </c>
    </row>
    <row r="60" spans="1:7" x14ac:dyDescent="0.25">
      <c r="A60" t="s">
        <v>213</v>
      </c>
    </row>
    <row r="61" spans="1:7" x14ac:dyDescent="0.25">
      <c r="A61" t="s">
        <v>214</v>
      </c>
      <c r="B61" t="s">
        <v>215</v>
      </c>
      <c r="C61" t="s">
        <v>215</v>
      </c>
    </row>
    <row r="62" spans="1:7" x14ac:dyDescent="0.25">
      <c r="B62" s="49">
        <v>45930</v>
      </c>
      <c r="C62" s="49">
        <v>46112</v>
      </c>
    </row>
    <row r="63" spans="1:7" x14ac:dyDescent="0.25">
      <c r="A63" t="s">
        <v>216</v>
      </c>
      <c r="B63">
        <v>9.7622999999999998</v>
      </c>
      <c r="C63">
        <v>8.9992000000000001</v>
      </c>
    </row>
    <row r="64" spans="1:7" x14ac:dyDescent="0.25">
      <c r="A64" t="s">
        <v>217</v>
      </c>
      <c r="B64">
        <v>9.7622999999999998</v>
      </c>
      <c r="C64">
        <v>8.9992000000000001</v>
      </c>
    </row>
    <row r="65" spans="1:4" x14ac:dyDescent="0.25">
      <c r="A65" t="s">
        <v>218</v>
      </c>
      <c r="B65">
        <v>9.6616999999999997</v>
      </c>
      <c r="C65" s="55">
        <v>8.875</v>
      </c>
    </row>
    <row r="66" spans="1:4" x14ac:dyDescent="0.25">
      <c r="A66" t="s">
        <v>219</v>
      </c>
      <c r="B66">
        <v>9.6616999999999997</v>
      </c>
      <c r="C66" s="55">
        <v>8.875</v>
      </c>
    </row>
    <row r="68" spans="1:4" x14ac:dyDescent="0.25">
      <c r="A68" t="s">
        <v>220</v>
      </c>
      <c r="B68" s="3" t="s">
        <v>155</v>
      </c>
    </row>
    <row r="69" spans="1:4" x14ac:dyDescent="0.25">
      <c r="A69" t="s">
        <v>221</v>
      </c>
      <c r="B69" s="3" t="s">
        <v>155</v>
      </c>
    </row>
    <row r="70" spans="1:4" x14ac:dyDescent="0.25">
      <c r="A70" s="48" t="s">
        <v>222</v>
      </c>
      <c r="B70" s="3" t="s">
        <v>155</v>
      </c>
    </row>
    <row r="71" spans="1:4" x14ac:dyDescent="0.25">
      <c r="A71" s="48" t="s">
        <v>223</v>
      </c>
      <c r="B71" s="3" t="s">
        <v>155</v>
      </c>
    </row>
    <row r="72" spans="1:4" x14ac:dyDescent="0.25">
      <c r="A72" t="s">
        <v>484</v>
      </c>
      <c r="B72" s="50">
        <v>0.92490000000000006</v>
      </c>
    </row>
    <row r="73" spans="1:4" ht="29.1" customHeight="1" x14ac:dyDescent="0.25">
      <c r="A73" s="48" t="s">
        <v>225</v>
      </c>
      <c r="B73" s="3" t="s">
        <v>155</v>
      </c>
    </row>
    <row r="74" spans="1:4" ht="29.1" customHeight="1" x14ac:dyDescent="0.25">
      <c r="A74" s="48" t="s">
        <v>226</v>
      </c>
      <c r="B74" s="3" t="s">
        <v>155</v>
      </c>
    </row>
    <row r="75" spans="1:4" ht="29.1" customHeight="1" x14ac:dyDescent="0.25">
      <c r="A75" s="48" t="s">
        <v>227</v>
      </c>
      <c r="B75" s="3" t="s">
        <v>155</v>
      </c>
    </row>
    <row r="76" spans="1:4" x14ac:dyDescent="0.25">
      <c r="A76" s="48" t="s">
        <v>228</v>
      </c>
      <c r="B76" s="3" t="s">
        <v>155</v>
      </c>
    </row>
    <row r="77" spans="1:4" x14ac:dyDescent="0.25">
      <c r="A77" s="48" t="s">
        <v>229</v>
      </c>
      <c r="B77" s="3" t="s">
        <v>155</v>
      </c>
    </row>
    <row r="79" spans="1:4" ht="69.95" customHeight="1" x14ac:dyDescent="0.25">
      <c r="A79" s="120" t="s">
        <v>230</v>
      </c>
      <c r="B79" s="120" t="s">
        <v>231</v>
      </c>
      <c r="C79" s="120" t="s">
        <v>3</v>
      </c>
      <c r="D79" s="120" t="s">
        <v>4</v>
      </c>
    </row>
    <row r="80" spans="1:4" ht="69.95" customHeight="1" x14ac:dyDescent="0.25">
      <c r="A80" s="120" t="s">
        <v>3039</v>
      </c>
      <c r="B80" s="120"/>
      <c r="C80" s="120" t="s">
        <v>118</v>
      </c>
      <c r="D8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470"/>
  <sheetViews>
    <sheetView showGridLines="0" workbookViewId="0">
      <pane ySplit="6" topLeftCell="A440" activePane="bottomLeft" state="frozen"/>
      <selection activeCell="B70" sqref="B70"/>
      <selection pane="bottomLeft" activeCell="A463" sqref="A463"/>
    </sheetView>
  </sheetViews>
  <sheetFormatPr defaultRowHeight="15" x14ac:dyDescent="0.25"/>
  <cols>
    <col min="1" max="1" width="68.140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3040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3041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14435300</v>
      </c>
      <c r="E10" s="15">
        <v>105601.44</v>
      </c>
      <c r="F10" s="16">
        <v>7.3300000000000004E-2</v>
      </c>
      <c r="G10" s="16"/>
    </row>
    <row r="11" spans="1:8" x14ac:dyDescent="0.25">
      <c r="A11" s="13" t="s">
        <v>264</v>
      </c>
      <c r="B11" s="31" t="s">
        <v>265</v>
      </c>
      <c r="C11" s="31" t="s">
        <v>260</v>
      </c>
      <c r="D11" s="14">
        <v>3642100</v>
      </c>
      <c r="E11" s="15">
        <v>43920.08</v>
      </c>
      <c r="F11" s="16">
        <v>3.0499999999999999E-2</v>
      </c>
      <c r="G11" s="16"/>
    </row>
    <row r="12" spans="1:8" x14ac:dyDescent="0.25">
      <c r="A12" s="13" t="s">
        <v>1217</v>
      </c>
      <c r="B12" s="31" t="s">
        <v>1218</v>
      </c>
      <c r="C12" s="31" t="s">
        <v>573</v>
      </c>
      <c r="D12" s="14">
        <v>41593500</v>
      </c>
      <c r="E12" s="15">
        <v>31723.360000000001</v>
      </c>
      <c r="F12" s="16">
        <v>2.1999999999999999E-2</v>
      </c>
      <c r="G12" s="16"/>
    </row>
    <row r="13" spans="1:8" x14ac:dyDescent="0.25">
      <c r="A13" s="13" t="s">
        <v>407</v>
      </c>
      <c r="B13" s="31" t="s">
        <v>408</v>
      </c>
      <c r="C13" s="31" t="s">
        <v>371</v>
      </c>
      <c r="D13" s="14">
        <v>2772900</v>
      </c>
      <c r="E13" s="15">
        <v>31125.8</v>
      </c>
      <c r="F13" s="16">
        <v>2.1600000000000001E-2</v>
      </c>
      <c r="G13" s="16"/>
    </row>
    <row r="14" spans="1:8" x14ac:dyDescent="0.25">
      <c r="A14" s="13" t="s">
        <v>1227</v>
      </c>
      <c r="B14" s="31" t="s">
        <v>1228</v>
      </c>
      <c r="C14" s="31" t="s">
        <v>371</v>
      </c>
      <c r="D14" s="14">
        <v>18550900</v>
      </c>
      <c r="E14" s="15">
        <v>28089.77</v>
      </c>
      <c r="F14" s="16">
        <v>1.95E-2</v>
      </c>
      <c r="G14" s="16"/>
    </row>
    <row r="15" spans="1:8" x14ac:dyDescent="0.25">
      <c r="A15" s="13" t="s">
        <v>951</v>
      </c>
      <c r="B15" s="31" t="s">
        <v>952</v>
      </c>
      <c r="C15" s="31" t="s">
        <v>263</v>
      </c>
      <c r="D15" s="14">
        <v>322924050</v>
      </c>
      <c r="E15" s="15">
        <v>27545.42</v>
      </c>
      <c r="F15" s="16">
        <v>1.9099999999999999E-2</v>
      </c>
      <c r="G15" s="16"/>
    </row>
    <row r="16" spans="1:8" x14ac:dyDescent="0.25">
      <c r="A16" s="13" t="s">
        <v>869</v>
      </c>
      <c r="B16" s="31" t="s">
        <v>870</v>
      </c>
      <c r="C16" s="31" t="s">
        <v>304</v>
      </c>
      <c r="D16" s="14">
        <v>9653925</v>
      </c>
      <c r="E16" s="15">
        <v>22105.56</v>
      </c>
      <c r="F16" s="16">
        <v>1.5299999999999999E-2</v>
      </c>
      <c r="G16" s="16"/>
    </row>
    <row r="17" spans="1:7" x14ac:dyDescent="0.25">
      <c r="A17" s="13" t="s">
        <v>312</v>
      </c>
      <c r="B17" s="31" t="s">
        <v>313</v>
      </c>
      <c r="C17" s="31" t="s">
        <v>260</v>
      </c>
      <c r="D17" s="14">
        <v>1843750</v>
      </c>
      <c r="E17" s="15">
        <v>21411.47</v>
      </c>
      <c r="F17" s="16">
        <v>1.49E-2</v>
      </c>
      <c r="G17" s="16"/>
    </row>
    <row r="18" spans="1:7" x14ac:dyDescent="0.25">
      <c r="A18" s="13" t="s">
        <v>271</v>
      </c>
      <c r="B18" s="31" t="s">
        <v>272</v>
      </c>
      <c r="C18" s="31" t="s">
        <v>273</v>
      </c>
      <c r="D18" s="14">
        <v>871875</v>
      </c>
      <c r="E18" s="15">
        <v>20832.580000000002</v>
      </c>
      <c r="F18" s="16">
        <v>1.4500000000000001E-2</v>
      </c>
      <c r="G18" s="16"/>
    </row>
    <row r="19" spans="1:7" x14ac:dyDescent="0.25">
      <c r="A19" s="13" t="s">
        <v>941</v>
      </c>
      <c r="B19" s="31" t="s">
        <v>942</v>
      </c>
      <c r="C19" s="31" t="s">
        <v>292</v>
      </c>
      <c r="D19" s="14">
        <v>947625</v>
      </c>
      <c r="E19" s="15">
        <v>20200.52</v>
      </c>
      <c r="F19" s="16">
        <v>1.4E-2</v>
      </c>
      <c r="G19" s="16"/>
    </row>
    <row r="20" spans="1:7" x14ac:dyDescent="0.25">
      <c r="A20" s="13" t="s">
        <v>269</v>
      </c>
      <c r="B20" s="31" t="s">
        <v>270</v>
      </c>
      <c r="C20" s="31" t="s">
        <v>260</v>
      </c>
      <c r="D20" s="14">
        <v>1924500</v>
      </c>
      <c r="E20" s="15">
        <v>18848.55</v>
      </c>
      <c r="F20" s="16">
        <v>1.3100000000000001E-2</v>
      </c>
      <c r="G20" s="16"/>
    </row>
    <row r="21" spans="1:7" x14ac:dyDescent="0.25">
      <c r="A21" s="13" t="s">
        <v>353</v>
      </c>
      <c r="B21" s="31" t="s">
        <v>354</v>
      </c>
      <c r="C21" s="31" t="s">
        <v>355</v>
      </c>
      <c r="D21" s="14">
        <v>6145600</v>
      </c>
      <c r="E21" s="15">
        <v>17680.89</v>
      </c>
      <c r="F21" s="16">
        <v>1.23E-2</v>
      </c>
      <c r="G21" s="16"/>
    </row>
    <row r="22" spans="1:7" x14ac:dyDescent="0.25">
      <c r="A22" s="13" t="s">
        <v>1355</v>
      </c>
      <c r="B22" s="31" t="s">
        <v>1356</v>
      </c>
      <c r="C22" s="31" t="s">
        <v>451</v>
      </c>
      <c r="D22" s="14">
        <v>2464200</v>
      </c>
      <c r="E22" s="15">
        <v>16682.63</v>
      </c>
      <c r="F22" s="16">
        <v>1.1599999999999999E-2</v>
      </c>
      <c r="G22" s="16"/>
    </row>
    <row r="23" spans="1:7" x14ac:dyDescent="0.25">
      <c r="A23" s="13" t="s">
        <v>255</v>
      </c>
      <c r="B23" s="31" t="s">
        <v>256</v>
      </c>
      <c r="C23" s="31" t="s">
        <v>257</v>
      </c>
      <c r="D23" s="14">
        <v>1238000</v>
      </c>
      <c r="E23" s="15">
        <v>16637.48</v>
      </c>
      <c r="F23" s="16">
        <v>1.15E-2</v>
      </c>
      <c r="G23" s="16"/>
    </row>
    <row r="24" spans="1:7" x14ac:dyDescent="0.25">
      <c r="A24" s="13" t="s">
        <v>367</v>
      </c>
      <c r="B24" s="31" t="s">
        <v>368</v>
      </c>
      <c r="C24" s="31" t="s">
        <v>287</v>
      </c>
      <c r="D24" s="14">
        <v>116650</v>
      </c>
      <c r="E24" s="15">
        <v>14354.95</v>
      </c>
      <c r="F24" s="16">
        <v>0.01</v>
      </c>
      <c r="G24" s="16"/>
    </row>
    <row r="25" spans="1:7" x14ac:dyDescent="0.25">
      <c r="A25" s="13" t="s">
        <v>327</v>
      </c>
      <c r="B25" s="31" t="s">
        <v>328</v>
      </c>
      <c r="C25" s="31" t="s">
        <v>260</v>
      </c>
      <c r="D25" s="14">
        <v>3916000</v>
      </c>
      <c r="E25" s="15">
        <v>13839.14</v>
      </c>
      <c r="F25" s="16">
        <v>9.5999999999999992E-3</v>
      </c>
      <c r="G25" s="16"/>
    </row>
    <row r="26" spans="1:7" x14ac:dyDescent="0.25">
      <c r="A26" s="13" t="s">
        <v>1202</v>
      </c>
      <c r="B26" s="31" t="s">
        <v>1203</v>
      </c>
      <c r="C26" s="31" t="s">
        <v>292</v>
      </c>
      <c r="D26" s="14">
        <v>1023000</v>
      </c>
      <c r="E26" s="15">
        <v>13344.01</v>
      </c>
      <c r="F26" s="16">
        <v>9.2999999999999992E-3</v>
      </c>
      <c r="G26" s="16"/>
    </row>
    <row r="27" spans="1:7" x14ac:dyDescent="0.25">
      <c r="A27" s="13" t="s">
        <v>1309</v>
      </c>
      <c r="B27" s="31" t="s">
        <v>1310</v>
      </c>
      <c r="C27" s="31" t="s">
        <v>278</v>
      </c>
      <c r="D27" s="14">
        <v>1302075</v>
      </c>
      <c r="E27" s="15">
        <v>12173.1</v>
      </c>
      <c r="F27" s="16">
        <v>8.3999999999999995E-3</v>
      </c>
      <c r="G27" s="16"/>
    </row>
    <row r="28" spans="1:7" x14ac:dyDescent="0.25">
      <c r="A28" s="13" t="s">
        <v>462</v>
      </c>
      <c r="B28" s="31" t="s">
        <v>463</v>
      </c>
      <c r="C28" s="31" t="s">
        <v>281</v>
      </c>
      <c r="D28" s="14">
        <v>5198200</v>
      </c>
      <c r="E28" s="15">
        <v>11649.17</v>
      </c>
      <c r="F28" s="16">
        <v>8.0999999999999996E-3</v>
      </c>
      <c r="G28" s="16"/>
    </row>
    <row r="29" spans="1:7" x14ac:dyDescent="0.25">
      <c r="A29" s="13" t="s">
        <v>943</v>
      </c>
      <c r="B29" s="31" t="s">
        <v>944</v>
      </c>
      <c r="C29" s="31" t="s">
        <v>263</v>
      </c>
      <c r="D29" s="14">
        <v>2631600</v>
      </c>
      <c r="E29" s="15">
        <v>11004.04</v>
      </c>
      <c r="F29" s="16">
        <v>7.6E-3</v>
      </c>
      <c r="G29" s="16"/>
    </row>
    <row r="30" spans="1:7" x14ac:dyDescent="0.25">
      <c r="A30" s="13" t="s">
        <v>261</v>
      </c>
      <c r="B30" s="31" t="s">
        <v>262</v>
      </c>
      <c r="C30" s="31" t="s">
        <v>263</v>
      </c>
      <c r="D30" s="14">
        <v>613700</v>
      </c>
      <c r="E30" s="15">
        <v>10938.59</v>
      </c>
      <c r="F30" s="16">
        <v>7.6E-3</v>
      </c>
      <c r="G30" s="16"/>
    </row>
    <row r="31" spans="1:7" x14ac:dyDescent="0.25">
      <c r="A31" s="13" t="s">
        <v>266</v>
      </c>
      <c r="B31" s="31" t="s">
        <v>267</v>
      </c>
      <c r="C31" s="31" t="s">
        <v>268</v>
      </c>
      <c r="D31" s="14">
        <v>300825</v>
      </c>
      <c r="E31" s="15">
        <v>10541.21</v>
      </c>
      <c r="F31" s="16">
        <v>7.3000000000000001E-3</v>
      </c>
      <c r="G31" s="16"/>
    </row>
    <row r="32" spans="1:7" x14ac:dyDescent="0.25">
      <c r="A32" s="13" t="s">
        <v>300</v>
      </c>
      <c r="B32" s="31" t="s">
        <v>301</v>
      </c>
      <c r="C32" s="31" t="s">
        <v>281</v>
      </c>
      <c r="D32" s="14">
        <v>1199550</v>
      </c>
      <c r="E32" s="15">
        <v>10461.280000000001</v>
      </c>
      <c r="F32" s="16">
        <v>7.3000000000000001E-3</v>
      </c>
      <c r="G32" s="16"/>
    </row>
    <row r="33" spans="1:7" x14ac:dyDescent="0.25">
      <c r="A33" s="13" t="s">
        <v>1333</v>
      </c>
      <c r="B33" s="31" t="s">
        <v>1334</v>
      </c>
      <c r="C33" s="31" t="s">
        <v>278</v>
      </c>
      <c r="D33" s="14">
        <v>1243800</v>
      </c>
      <c r="E33" s="15">
        <v>10036.219999999999</v>
      </c>
      <c r="F33" s="16">
        <v>7.0000000000000001E-3</v>
      </c>
      <c r="G33" s="16"/>
    </row>
    <row r="34" spans="1:7" x14ac:dyDescent="0.25">
      <c r="A34" s="13" t="s">
        <v>987</v>
      </c>
      <c r="B34" s="31" t="s">
        <v>988</v>
      </c>
      <c r="C34" s="31" t="s">
        <v>260</v>
      </c>
      <c r="D34" s="14">
        <v>54051800</v>
      </c>
      <c r="E34" s="15">
        <v>9323.94</v>
      </c>
      <c r="F34" s="16">
        <v>6.4999999999999997E-3</v>
      </c>
      <c r="G34" s="16"/>
    </row>
    <row r="35" spans="1:7" x14ac:dyDescent="0.25">
      <c r="A35" s="13" t="s">
        <v>923</v>
      </c>
      <c r="B35" s="31" t="s">
        <v>924</v>
      </c>
      <c r="C35" s="31" t="s">
        <v>925</v>
      </c>
      <c r="D35" s="14">
        <v>519429</v>
      </c>
      <c r="E35" s="15">
        <v>9135.7199999999993</v>
      </c>
      <c r="F35" s="16">
        <v>6.3E-3</v>
      </c>
      <c r="G35" s="16"/>
    </row>
    <row r="36" spans="1:7" x14ac:dyDescent="0.25">
      <c r="A36" s="13" t="s">
        <v>409</v>
      </c>
      <c r="B36" s="31" t="s">
        <v>410</v>
      </c>
      <c r="C36" s="31" t="s">
        <v>260</v>
      </c>
      <c r="D36" s="14">
        <v>7290000</v>
      </c>
      <c r="E36" s="15">
        <v>8999.51</v>
      </c>
      <c r="F36" s="16">
        <v>6.1999999999999998E-3</v>
      </c>
      <c r="G36" s="16"/>
    </row>
    <row r="37" spans="1:7" x14ac:dyDescent="0.25">
      <c r="A37" s="13" t="s">
        <v>1287</v>
      </c>
      <c r="B37" s="31" t="s">
        <v>1288</v>
      </c>
      <c r="C37" s="31" t="s">
        <v>281</v>
      </c>
      <c r="D37" s="14">
        <v>2906400</v>
      </c>
      <c r="E37" s="15">
        <v>8867.43</v>
      </c>
      <c r="F37" s="16">
        <v>6.1999999999999998E-3</v>
      </c>
      <c r="G37" s="16"/>
    </row>
    <row r="38" spans="1:7" x14ac:dyDescent="0.25">
      <c r="A38" s="13" t="s">
        <v>1656</v>
      </c>
      <c r="B38" s="31" t="s">
        <v>1657</v>
      </c>
      <c r="C38" s="31" t="s">
        <v>260</v>
      </c>
      <c r="D38" s="14">
        <v>3000375</v>
      </c>
      <c r="E38" s="15">
        <v>8693.59</v>
      </c>
      <c r="F38" s="16">
        <v>6.0000000000000001E-3</v>
      </c>
      <c r="G38" s="16"/>
    </row>
    <row r="39" spans="1:7" x14ac:dyDescent="0.25">
      <c r="A39" s="13" t="s">
        <v>1075</v>
      </c>
      <c r="B39" s="31" t="s">
        <v>1076</v>
      </c>
      <c r="C39" s="31" t="s">
        <v>910</v>
      </c>
      <c r="D39" s="14">
        <v>2018975</v>
      </c>
      <c r="E39" s="15">
        <v>8413.07</v>
      </c>
      <c r="F39" s="16">
        <v>5.7999999999999996E-3</v>
      </c>
      <c r="G39" s="16"/>
    </row>
    <row r="40" spans="1:7" x14ac:dyDescent="0.25">
      <c r="A40" s="13" t="s">
        <v>983</v>
      </c>
      <c r="B40" s="31" t="s">
        <v>984</v>
      </c>
      <c r="C40" s="31" t="s">
        <v>260</v>
      </c>
      <c r="D40" s="14">
        <v>7568000</v>
      </c>
      <c r="E40" s="15">
        <v>7610.38</v>
      </c>
      <c r="F40" s="16">
        <v>5.3E-3</v>
      </c>
      <c r="G40" s="16"/>
    </row>
    <row r="41" spans="1:7" x14ac:dyDescent="0.25">
      <c r="A41" s="13" t="s">
        <v>501</v>
      </c>
      <c r="B41" s="31" t="s">
        <v>502</v>
      </c>
      <c r="C41" s="31" t="s">
        <v>323</v>
      </c>
      <c r="D41" s="14">
        <v>645000</v>
      </c>
      <c r="E41" s="15">
        <v>7577.46</v>
      </c>
      <c r="F41" s="16">
        <v>5.3E-3</v>
      </c>
      <c r="G41" s="16"/>
    </row>
    <row r="42" spans="1:7" x14ac:dyDescent="0.25">
      <c r="A42" s="13" t="s">
        <v>515</v>
      </c>
      <c r="B42" s="31" t="s">
        <v>516</v>
      </c>
      <c r="C42" s="31" t="s">
        <v>273</v>
      </c>
      <c r="D42" s="14">
        <v>338700</v>
      </c>
      <c r="E42" s="15">
        <v>7506.95</v>
      </c>
      <c r="F42" s="16">
        <v>5.1999999999999998E-3</v>
      </c>
      <c r="G42" s="16"/>
    </row>
    <row r="43" spans="1:7" x14ac:dyDescent="0.25">
      <c r="A43" s="13" t="s">
        <v>350</v>
      </c>
      <c r="B43" s="31" t="s">
        <v>351</v>
      </c>
      <c r="C43" s="31" t="s">
        <v>352</v>
      </c>
      <c r="D43" s="14">
        <v>183925</v>
      </c>
      <c r="E43" s="15">
        <v>7267.61</v>
      </c>
      <c r="F43" s="16">
        <v>5.0000000000000001E-3</v>
      </c>
      <c r="G43" s="16"/>
    </row>
    <row r="44" spans="1:7" x14ac:dyDescent="0.25">
      <c r="A44" s="13" t="s">
        <v>360</v>
      </c>
      <c r="B44" s="31" t="s">
        <v>361</v>
      </c>
      <c r="C44" s="31" t="s">
        <v>260</v>
      </c>
      <c r="D44" s="14">
        <v>2770000</v>
      </c>
      <c r="E44" s="15">
        <v>7185.38</v>
      </c>
      <c r="F44" s="16">
        <v>5.0000000000000001E-3</v>
      </c>
      <c r="G44" s="16"/>
    </row>
    <row r="45" spans="1:7" x14ac:dyDescent="0.25">
      <c r="A45" s="13" t="s">
        <v>1311</v>
      </c>
      <c r="B45" s="31" t="s">
        <v>1312</v>
      </c>
      <c r="C45" s="31" t="s">
        <v>451</v>
      </c>
      <c r="D45" s="14">
        <v>1383525</v>
      </c>
      <c r="E45" s="15">
        <v>6974.35</v>
      </c>
      <c r="F45" s="16">
        <v>4.7999999999999996E-3</v>
      </c>
      <c r="G45" s="16"/>
    </row>
    <row r="46" spans="1:7" x14ac:dyDescent="0.25">
      <c r="A46" s="13" t="s">
        <v>358</v>
      </c>
      <c r="B46" s="31" t="s">
        <v>359</v>
      </c>
      <c r="C46" s="31" t="s">
        <v>287</v>
      </c>
      <c r="D46" s="14">
        <v>206150</v>
      </c>
      <c r="E46" s="15">
        <v>6934.47</v>
      </c>
      <c r="F46" s="16">
        <v>4.7999999999999996E-3</v>
      </c>
      <c r="G46" s="16"/>
    </row>
    <row r="47" spans="1:7" x14ac:dyDescent="0.25">
      <c r="A47" s="13" t="s">
        <v>488</v>
      </c>
      <c r="B47" s="31" t="s">
        <v>489</v>
      </c>
      <c r="C47" s="31" t="s">
        <v>389</v>
      </c>
      <c r="D47" s="14">
        <v>920400</v>
      </c>
      <c r="E47" s="15">
        <v>6773.68</v>
      </c>
      <c r="F47" s="16">
        <v>4.7000000000000002E-3</v>
      </c>
      <c r="G47" s="16"/>
    </row>
    <row r="48" spans="1:7" x14ac:dyDescent="0.25">
      <c r="A48" s="13" t="s">
        <v>511</v>
      </c>
      <c r="B48" s="31" t="s">
        <v>512</v>
      </c>
      <c r="C48" s="31" t="s">
        <v>323</v>
      </c>
      <c r="D48" s="14">
        <v>121375</v>
      </c>
      <c r="E48" s="15">
        <v>6582.17</v>
      </c>
      <c r="F48" s="16">
        <v>4.5999999999999999E-3</v>
      </c>
      <c r="G48" s="16"/>
    </row>
    <row r="49" spans="1:7" x14ac:dyDescent="0.25">
      <c r="A49" s="13" t="s">
        <v>282</v>
      </c>
      <c r="B49" s="31" t="s">
        <v>283</v>
      </c>
      <c r="C49" s="31" t="s">
        <v>284</v>
      </c>
      <c r="D49" s="14">
        <v>1618800</v>
      </c>
      <c r="E49" s="15">
        <v>6485.72</v>
      </c>
      <c r="F49" s="16">
        <v>4.4999999999999997E-3</v>
      </c>
      <c r="G49" s="16"/>
    </row>
    <row r="50" spans="1:7" x14ac:dyDescent="0.25">
      <c r="A50" s="13" t="s">
        <v>1204</v>
      </c>
      <c r="B50" s="31" t="s">
        <v>1205</v>
      </c>
      <c r="C50" s="31" t="s">
        <v>1206</v>
      </c>
      <c r="D50" s="14">
        <v>969450</v>
      </c>
      <c r="E50" s="15">
        <v>6347.96</v>
      </c>
      <c r="F50" s="16">
        <v>4.4000000000000003E-3</v>
      </c>
      <c r="G50" s="16"/>
    </row>
    <row r="51" spans="1:7" x14ac:dyDescent="0.25">
      <c r="A51" s="13" t="s">
        <v>529</v>
      </c>
      <c r="B51" s="31" t="s">
        <v>530</v>
      </c>
      <c r="C51" s="31" t="s">
        <v>281</v>
      </c>
      <c r="D51" s="14">
        <v>2412000</v>
      </c>
      <c r="E51" s="15">
        <v>6056.53</v>
      </c>
      <c r="F51" s="16">
        <v>4.1999999999999997E-3</v>
      </c>
      <c r="G51" s="16"/>
    </row>
    <row r="52" spans="1:7" x14ac:dyDescent="0.25">
      <c r="A52" s="13" t="s">
        <v>402</v>
      </c>
      <c r="B52" s="31" t="s">
        <v>403</v>
      </c>
      <c r="C52" s="31" t="s">
        <v>404</v>
      </c>
      <c r="D52" s="14">
        <v>3835000</v>
      </c>
      <c r="E52" s="15">
        <v>5910.89</v>
      </c>
      <c r="F52" s="16">
        <v>4.1000000000000003E-3</v>
      </c>
      <c r="G52" s="16"/>
    </row>
    <row r="53" spans="1:7" x14ac:dyDescent="0.25">
      <c r="A53" s="13" t="s">
        <v>1099</v>
      </c>
      <c r="B53" s="31" t="s">
        <v>1100</v>
      </c>
      <c r="C53" s="31" t="s">
        <v>352</v>
      </c>
      <c r="D53" s="14">
        <v>2635200</v>
      </c>
      <c r="E53" s="15">
        <v>5892.31</v>
      </c>
      <c r="F53" s="16">
        <v>4.1000000000000003E-3</v>
      </c>
      <c r="G53" s="16"/>
    </row>
    <row r="54" spans="1:7" x14ac:dyDescent="0.25">
      <c r="A54" s="13" t="s">
        <v>1297</v>
      </c>
      <c r="B54" s="31" t="s">
        <v>1298</v>
      </c>
      <c r="C54" s="31" t="s">
        <v>583</v>
      </c>
      <c r="D54" s="14">
        <v>4274550</v>
      </c>
      <c r="E54" s="15">
        <v>5886.48</v>
      </c>
      <c r="F54" s="16">
        <v>4.1000000000000003E-3</v>
      </c>
      <c r="G54" s="16"/>
    </row>
    <row r="55" spans="1:7" x14ac:dyDescent="0.25">
      <c r="A55" s="13" t="s">
        <v>379</v>
      </c>
      <c r="B55" s="31" t="s">
        <v>380</v>
      </c>
      <c r="C55" s="31" t="s">
        <v>257</v>
      </c>
      <c r="D55" s="14">
        <v>2038200</v>
      </c>
      <c r="E55" s="15">
        <v>5727.34</v>
      </c>
      <c r="F55" s="16">
        <v>4.0000000000000001E-3</v>
      </c>
      <c r="G55" s="16"/>
    </row>
    <row r="56" spans="1:7" x14ac:dyDescent="0.25">
      <c r="A56" s="13" t="s">
        <v>369</v>
      </c>
      <c r="B56" s="31" t="s">
        <v>370</v>
      </c>
      <c r="C56" s="31" t="s">
        <v>371</v>
      </c>
      <c r="D56" s="14">
        <v>2909500</v>
      </c>
      <c r="E56" s="15">
        <v>5582.17</v>
      </c>
      <c r="F56" s="16">
        <v>3.8999999999999998E-3</v>
      </c>
      <c r="G56" s="16"/>
    </row>
    <row r="57" spans="1:7" x14ac:dyDescent="0.25">
      <c r="A57" s="13" t="s">
        <v>429</v>
      </c>
      <c r="B57" s="31" t="s">
        <v>430</v>
      </c>
      <c r="C57" s="31" t="s">
        <v>281</v>
      </c>
      <c r="D57" s="14">
        <v>675000</v>
      </c>
      <c r="E57" s="15">
        <v>5410.46</v>
      </c>
      <c r="F57" s="16">
        <v>3.8E-3</v>
      </c>
      <c r="G57" s="16"/>
    </row>
    <row r="58" spans="1:7" x14ac:dyDescent="0.25">
      <c r="A58" s="13" t="s">
        <v>858</v>
      </c>
      <c r="B58" s="31" t="s">
        <v>859</v>
      </c>
      <c r="C58" s="31" t="s">
        <v>346</v>
      </c>
      <c r="D58" s="14">
        <v>668825</v>
      </c>
      <c r="E58" s="15">
        <v>5317.16</v>
      </c>
      <c r="F58" s="16">
        <v>3.7000000000000002E-3</v>
      </c>
      <c r="G58" s="16"/>
    </row>
    <row r="59" spans="1:7" x14ac:dyDescent="0.25">
      <c r="A59" s="13" t="s">
        <v>899</v>
      </c>
      <c r="B59" s="31" t="s">
        <v>900</v>
      </c>
      <c r="C59" s="31" t="s">
        <v>316</v>
      </c>
      <c r="D59" s="14">
        <v>201750</v>
      </c>
      <c r="E59" s="15">
        <v>5160.16</v>
      </c>
      <c r="F59" s="16">
        <v>3.5999999999999999E-3</v>
      </c>
      <c r="G59" s="16"/>
    </row>
    <row r="60" spans="1:7" x14ac:dyDescent="0.25">
      <c r="A60" s="13" t="s">
        <v>1754</v>
      </c>
      <c r="B60" s="31" t="s">
        <v>1755</v>
      </c>
      <c r="C60" s="31" t="s">
        <v>366</v>
      </c>
      <c r="D60" s="14">
        <v>6731725</v>
      </c>
      <c r="E60" s="15">
        <v>5081.78</v>
      </c>
      <c r="F60" s="16">
        <v>3.5000000000000001E-3</v>
      </c>
      <c r="G60" s="16"/>
    </row>
    <row r="61" spans="1:7" x14ac:dyDescent="0.25">
      <c r="A61" s="13" t="s">
        <v>939</v>
      </c>
      <c r="B61" s="31" t="s">
        <v>940</v>
      </c>
      <c r="C61" s="31" t="s">
        <v>395</v>
      </c>
      <c r="D61" s="14">
        <v>888880</v>
      </c>
      <c r="E61" s="15">
        <v>5048.3900000000003</v>
      </c>
      <c r="F61" s="16">
        <v>3.5000000000000001E-3</v>
      </c>
      <c r="G61" s="16"/>
    </row>
    <row r="62" spans="1:7" x14ac:dyDescent="0.25">
      <c r="A62" s="13" t="s">
        <v>285</v>
      </c>
      <c r="B62" s="31" t="s">
        <v>286</v>
      </c>
      <c r="C62" s="31" t="s">
        <v>287</v>
      </c>
      <c r="D62" s="14">
        <v>170200</v>
      </c>
      <c r="E62" s="15">
        <v>5028.8999999999996</v>
      </c>
      <c r="F62" s="16">
        <v>3.5000000000000001E-3</v>
      </c>
      <c r="G62" s="16"/>
    </row>
    <row r="63" spans="1:7" x14ac:dyDescent="0.25">
      <c r="A63" s="13" t="s">
        <v>1255</v>
      </c>
      <c r="B63" s="31" t="s">
        <v>1256</v>
      </c>
      <c r="C63" s="31" t="s">
        <v>281</v>
      </c>
      <c r="D63" s="14">
        <v>1010000</v>
      </c>
      <c r="E63" s="15">
        <v>5002.03</v>
      </c>
      <c r="F63" s="16">
        <v>3.5000000000000001E-3</v>
      </c>
      <c r="G63" s="16"/>
    </row>
    <row r="64" spans="1:7" x14ac:dyDescent="0.25">
      <c r="A64" s="13" t="s">
        <v>889</v>
      </c>
      <c r="B64" s="31" t="s">
        <v>890</v>
      </c>
      <c r="C64" s="31" t="s">
        <v>284</v>
      </c>
      <c r="D64" s="14">
        <v>139050</v>
      </c>
      <c r="E64" s="15">
        <v>4848.95</v>
      </c>
      <c r="F64" s="16">
        <v>3.3999999999999998E-3</v>
      </c>
      <c r="G64" s="16"/>
    </row>
    <row r="65" spans="1:7" x14ac:dyDescent="0.25">
      <c r="A65" s="13" t="s">
        <v>903</v>
      </c>
      <c r="B65" s="31" t="s">
        <v>904</v>
      </c>
      <c r="C65" s="31" t="s">
        <v>905</v>
      </c>
      <c r="D65" s="14">
        <v>355775</v>
      </c>
      <c r="E65" s="15">
        <v>4669.8999999999996</v>
      </c>
      <c r="F65" s="16">
        <v>3.2000000000000002E-3</v>
      </c>
      <c r="G65" s="16"/>
    </row>
    <row r="66" spans="1:7" x14ac:dyDescent="0.25">
      <c r="A66" s="13" t="s">
        <v>1275</v>
      </c>
      <c r="B66" s="31" t="s">
        <v>1276</v>
      </c>
      <c r="C66" s="31" t="s">
        <v>311</v>
      </c>
      <c r="D66" s="14">
        <v>1578600</v>
      </c>
      <c r="E66" s="15">
        <v>4544.79</v>
      </c>
      <c r="F66" s="16">
        <v>3.2000000000000002E-3</v>
      </c>
      <c r="G66" s="16"/>
    </row>
    <row r="67" spans="1:7" x14ac:dyDescent="0.25">
      <c r="A67" s="13" t="s">
        <v>1198</v>
      </c>
      <c r="B67" s="31" t="s">
        <v>1199</v>
      </c>
      <c r="C67" s="31" t="s">
        <v>292</v>
      </c>
      <c r="D67" s="14">
        <v>455600</v>
      </c>
      <c r="E67" s="15">
        <v>4522.74</v>
      </c>
      <c r="F67" s="16">
        <v>3.0999999999999999E-3</v>
      </c>
      <c r="G67" s="16"/>
    </row>
    <row r="68" spans="1:7" x14ac:dyDescent="0.25">
      <c r="A68" s="13" t="s">
        <v>875</v>
      </c>
      <c r="B68" s="31" t="s">
        <v>876</v>
      </c>
      <c r="C68" s="31" t="s">
        <v>466</v>
      </c>
      <c r="D68" s="14">
        <v>218800</v>
      </c>
      <c r="E68" s="15">
        <v>4518.66</v>
      </c>
      <c r="F68" s="16">
        <v>3.0999999999999999E-3</v>
      </c>
      <c r="G68" s="16"/>
    </row>
    <row r="69" spans="1:7" x14ac:dyDescent="0.25">
      <c r="A69" s="13" t="s">
        <v>445</v>
      </c>
      <c r="B69" s="31" t="s">
        <v>446</v>
      </c>
      <c r="C69" s="31" t="s">
        <v>278</v>
      </c>
      <c r="D69" s="14">
        <v>946000</v>
      </c>
      <c r="E69" s="15">
        <v>4461.34</v>
      </c>
      <c r="F69" s="16">
        <v>3.0999999999999999E-3</v>
      </c>
      <c r="G69" s="16"/>
    </row>
    <row r="70" spans="1:7" x14ac:dyDescent="0.25">
      <c r="A70" s="13" t="s">
        <v>1269</v>
      </c>
      <c r="B70" s="31" t="s">
        <v>1270</v>
      </c>
      <c r="C70" s="31" t="s">
        <v>257</v>
      </c>
      <c r="D70" s="14">
        <v>3212625</v>
      </c>
      <c r="E70" s="15">
        <v>4349.8900000000003</v>
      </c>
      <c r="F70" s="16">
        <v>3.0000000000000001E-3</v>
      </c>
      <c r="G70" s="16"/>
    </row>
    <row r="71" spans="1:7" x14ac:dyDescent="0.25">
      <c r="A71" s="13" t="s">
        <v>425</v>
      </c>
      <c r="B71" s="31" t="s">
        <v>426</v>
      </c>
      <c r="C71" s="31" t="s">
        <v>292</v>
      </c>
      <c r="D71" s="14">
        <v>71800</v>
      </c>
      <c r="E71" s="15">
        <v>4269.95</v>
      </c>
      <c r="F71" s="16">
        <v>3.0000000000000001E-3</v>
      </c>
      <c r="G71" s="16"/>
    </row>
    <row r="72" spans="1:7" x14ac:dyDescent="0.25">
      <c r="A72" s="13" t="s">
        <v>1351</v>
      </c>
      <c r="B72" s="31" t="s">
        <v>1352</v>
      </c>
      <c r="C72" s="31" t="s">
        <v>424</v>
      </c>
      <c r="D72" s="14">
        <v>826875</v>
      </c>
      <c r="E72" s="15">
        <v>4152.1499999999996</v>
      </c>
      <c r="F72" s="16">
        <v>2.8999999999999998E-3</v>
      </c>
      <c r="G72" s="16"/>
    </row>
    <row r="73" spans="1:7" x14ac:dyDescent="0.25">
      <c r="A73" s="13" t="s">
        <v>1229</v>
      </c>
      <c r="B73" s="31" t="s">
        <v>1230</v>
      </c>
      <c r="C73" s="31" t="s">
        <v>326</v>
      </c>
      <c r="D73" s="14">
        <v>813075</v>
      </c>
      <c r="E73" s="15">
        <v>4143.0200000000004</v>
      </c>
      <c r="F73" s="16">
        <v>2.8999999999999998E-3</v>
      </c>
      <c r="G73" s="16"/>
    </row>
    <row r="74" spans="1:7" x14ac:dyDescent="0.25">
      <c r="A74" s="13" t="s">
        <v>440</v>
      </c>
      <c r="B74" s="31" t="s">
        <v>441</v>
      </c>
      <c r="C74" s="31" t="s">
        <v>257</v>
      </c>
      <c r="D74" s="14">
        <v>1231200</v>
      </c>
      <c r="E74" s="15">
        <v>4129.4399999999996</v>
      </c>
      <c r="F74" s="16">
        <v>2.8999999999999998E-3</v>
      </c>
      <c r="G74" s="16"/>
    </row>
    <row r="75" spans="1:7" x14ac:dyDescent="0.25">
      <c r="A75" s="13" t="s">
        <v>276</v>
      </c>
      <c r="B75" s="31" t="s">
        <v>277</v>
      </c>
      <c r="C75" s="31" t="s">
        <v>278</v>
      </c>
      <c r="D75" s="14">
        <v>1099500</v>
      </c>
      <c r="E75" s="15">
        <v>4075.3</v>
      </c>
      <c r="F75" s="16">
        <v>2.8E-3</v>
      </c>
      <c r="G75" s="16"/>
    </row>
    <row r="76" spans="1:7" x14ac:dyDescent="0.25">
      <c r="A76" s="13" t="s">
        <v>1345</v>
      </c>
      <c r="B76" s="31" t="s">
        <v>1346</v>
      </c>
      <c r="C76" s="31" t="s">
        <v>316</v>
      </c>
      <c r="D76" s="14">
        <v>1004850</v>
      </c>
      <c r="E76" s="15">
        <v>4031.96</v>
      </c>
      <c r="F76" s="16">
        <v>2.8E-3</v>
      </c>
      <c r="G76" s="16"/>
    </row>
    <row r="77" spans="1:7" x14ac:dyDescent="0.25">
      <c r="A77" s="13" t="s">
        <v>422</v>
      </c>
      <c r="B77" s="31" t="s">
        <v>423</v>
      </c>
      <c r="C77" s="31" t="s">
        <v>424</v>
      </c>
      <c r="D77" s="14">
        <v>444500</v>
      </c>
      <c r="E77" s="15">
        <v>3931.38</v>
      </c>
      <c r="F77" s="16">
        <v>2.7000000000000001E-3</v>
      </c>
      <c r="G77" s="16"/>
    </row>
    <row r="78" spans="1:7" x14ac:dyDescent="0.25">
      <c r="A78" s="13" t="s">
        <v>1668</v>
      </c>
      <c r="B78" s="31" t="s">
        <v>1669</v>
      </c>
      <c r="C78" s="31" t="s">
        <v>260</v>
      </c>
      <c r="D78" s="14">
        <v>2700000</v>
      </c>
      <c r="E78" s="15">
        <v>3816.45</v>
      </c>
      <c r="F78" s="16">
        <v>2.5999999999999999E-3</v>
      </c>
      <c r="G78" s="16"/>
    </row>
    <row r="79" spans="1:7" x14ac:dyDescent="0.25">
      <c r="A79" s="13" t="s">
        <v>929</v>
      </c>
      <c r="B79" s="31" t="s">
        <v>930</v>
      </c>
      <c r="C79" s="31" t="s">
        <v>326</v>
      </c>
      <c r="D79" s="14">
        <v>254000</v>
      </c>
      <c r="E79" s="15">
        <v>3786.38</v>
      </c>
      <c r="F79" s="16">
        <v>2.5999999999999999E-3</v>
      </c>
      <c r="G79" s="16"/>
    </row>
    <row r="80" spans="1:7" x14ac:dyDescent="0.25">
      <c r="A80" s="13" t="s">
        <v>1678</v>
      </c>
      <c r="B80" s="31" t="s">
        <v>1679</v>
      </c>
      <c r="C80" s="31" t="s">
        <v>281</v>
      </c>
      <c r="D80" s="14">
        <v>2528400</v>
      </c>
      <c r="E80" s="15">
        <v>3780.46</v>
      </c>
      <c r="F80" s="16">
        <v>2.5999999999999999E-3</v>
      </c>
      <c r="G80" s="16"/>
    </row>
    <row r="81" spans="1:7" x14ac:dyDescent="0.25">
      <c r="A81" s="13" t="s">
        <v>913</v>
      </c>
      <c r="B81" s="31" t="s">
        <v>914</v>
      </c>
      <c r="C81" s="31" t="s">
        <v>346</v>
      </c>
      <c r="D81" s="14">
        <v>50750</v>
      </c>
      <c r="E81" s="15">
        <v>3765.14</v>
      </c>
      <c r="F81" s="16">
        <v>2.5999999999999999E-3</v>
      </c>
      <c r="G81" s="16"/>
    </row>
    <row r="82" spans="1:7" x14ac:dyDescent="0.25">
      <c r="A82" s="13" t="s">
        <v>387</v>
      </c>
      <c r="B82" s="31" t="s">
        <v>388</v>
      </c>
      <c r="C82" s="31" t="s">
        <v>389</v>
      </c>
      <c r="D82" s="14">
        <v>352000</v>
      </c>
      <c r="E82" s="15">
        <v>3572.1</v>
      </c>
      <c r="F82" s="16">
        <v>2.5000000000000001E-3</v>
      </c>
      <c r="G82" s="16"/>
    </row>
    <row r="83" spans="1:7" x14ac:dyDescent="0.25">
      <c r="A83" s="13" t="s">
        <v>862</v>
      </c>
      <c r="B83" s="31" t="s">
        <v>863</v>
      </c>
      <c r="C83" s="31" t="s">
        <v>864</v>
      </c>
      <c r="D83" s="14">
        <v>621000</v>
      </c>
      <c r="E83" s="15">
        <v>3545.6</v>
      </c>
      <c r="F83" s="16">
        <v>2.5000000000000001E-3</v>
      </c>
      <c r="G83" s="16"/>
    </row>
    <row r="84" spans="1:7" x14ac:dyDescent="0.25">
      <c r="A84" s="13" t="s">
        <v>290</v>
      </c>
      <c r="B84" s="31" t="s">
        <v>291</v>
      </c>
      <c r="C84" s="31" t="s">
        <v>292</v>
      </c>
      <c r="D84" s="14">
        <v>194250</v>
      </c>
      <c r="E84" s="15">
        <v>3413.36</v>
      </c>
      <c r="F84" s="16">
        <v>2.3999999999999998E-3</v>
      </c>
      <c r="G84" s="16"/>
    </row>
    <row r="85" spans="1:7" x14ac:dyDescent="0.25">
      <c r="A85" s="13" t="s">
        <v>981</v>
      </c>
      <c r="B85" s="31" t="s">
        <v>982</v>
      </c>
      <c r="C85" s="31" t="s">
        <v>260</v>
      </c>
      <c r="D85" s="14">
        <v>443100</v>
      </c>
      <c r="E85" s="15">
        <v>3334.11</v>
      </c>
      <c r="F85" s="16">
        <v>2.3E-3</v>
      </c>
      <c r="G85" s="16"/>
    </row>
    <row r="86" spans="1:7" x14ac:dyDescent="0.25">
      <c r="A86" s="13" t="s">
        <v>917</v>
      </c>
      <c r="B86" s="31" t="s">
        <v>918</v>
      </c>
      <c r="C86" s="31" t="s">
        <v>326</v>
      </c>
      <c r="D86" s="14">
        <v>559900</v>
      </c>
      <c r="E86" s="15">
        <v>3306.77</v>
      </c>
      <c r="F86" s="16">
        <v>2.3E-3</v>
      </c>
      <c r="G86" s="16"/>
    </row>
    <row r="87" spans="1:7" x14ac:dyDescent="0.25">
      <c r="A87" s="13" t="s">
        <v>1329</v>
      </c>
      <c r="B87" s="31" t="s">
        <v>1330</v>
      </c>
      <c r="C87" s="31" t="s">
        <v>281</v>
      </c>
      <c r="D87" s="14">
        <v>1953600</v>
      </c>
      <c r="E87" s="15">
        <v>3117.55</v>
      </c>
      <c r="F87" s="16">
        <v>2.2000000000000001E-3</v>
      </c>
      <c r="G87" s="16"/>
    </row>
    <row r="88" spans="1:7" x14ac:dyDescent="0.25">
      <c r="A88" s="13" t="s">
        <v>881</v>
      </c>
      <c r="B88" s="31" t="s">
        <v>882</v>
      </c>
      <c r="C88" s="31" t="s">
        <v>421</v>
      </c>
      <c r="D88" s="14">
        <v>1075500</v>
      </c>
      <c r="E88" s="15">
        <v>3061.41</v>
      </c>
      <c r="F88" s="16">
        <v>2.0999999999999999E-3</v>
      </c>
      <c r="G88" s="16"/>
    </row>
    <row r="89" spans="1:7" x14ac:dyDescent="0.25">
      <c r="A89" s="13" t="s">
        <v>1261</v>
      </c>
      <c r="B89" s="31" t="s">
        <v>1262</v>
      </c>
      <c r="C89" s="31" t="s">
        <v>352</v>
      </c>
      <c r="D89" s="14">
        <v>790775</v>
      </c>
      <c r="E89" s="15">
        <v>2972.52</v>
      </c>
      <c r="F89" s="16">
        <v>2.0999999999999999E-3</v>
      </c>
      <c r="G89" s="16"/>
    </row>
    <row r="90" spans="1:7" x14ac:dyDescent="0.25">
      <c r="A90" s="13" t="s">
        <v>509</v>
      </c>
      <c r="B90" s="31" t="s">
        <v>510</v>
      </c>
      <c r="C90" s="31" t="s">
        <v>352</v>
      </c>
      <c r="D90" s="14">
        <v>134500</v>
      </c>
      <c r="E90" s="15">
        <v>2912.19</v>
      </c>
      <c r="F90" s="16">
        <v>2E-3</v>
      </c>
      <c r="G90" s="16"/>
    </row>
    <row r="91" spans="1:7" x14ac:dyDescent="0.25">
      <c r="A91" s="13" t="s">
        <v>417</v>
      </c>
      <c r="B91" s="31" t="s">
        <v>418</v>
      </c>
      <c r="C91" s="31" t="s">
        <v>260</v>
      </c>
      <c r="D91" s="14">
        <v>1152450</v>
      </c>
      <c r="E91" s="15">
        <v>2853.47</v>
      </c>
      <c r="F91" s="16">
        <v>2E-3</v>
      </c>
      <c r="G91" s="16"/>
    </row>
    <row r="92" spans="1:7" x14ac:dyDescent="0.25">
      <c r="A92" s="13" t="s">
        <v>1245</v>
      </c>
      <c r="B92" s="31" t="s">
        <v>1246</v>
      </c>
      <c r="C92" s="31" t="s">
        <v>389</v>
      </c>
      <c r="D92" s="14">
        <v>617400</v>
      </c>
      <c r="E92" s="15">
        <v>2838.5</v>
      </c>
      <c r="F92" s="16">
        <v>2E-3</v>
      </c>
      <c r="G92" s="16"/>
    </row>
    <row r="93" spans="1:7" x14ac:dyDescent="0.25">
      <c r="A93" s="13" t="s">
        <v>1259</v>
      </c>
      <c r="B93" s="31" t="s">
        <v>1260</v>
      </c>
      <c r="C93" s="31" t="s">
        <v>910</v>
      </c>
      <c r="D93" s="14">
        <v>650000</v>
      </c>
      <c r="E93" s="15">
        <v>2764.45</v>
      </c>
      <c r="F93" s="16">
        <v>1.9E-3</v>
      </c>
      <c r="G93" s="16"/>
    </row>
    <row r="94" spans="1:7" x14ac:dyDescent="0.25">
      <c r="A94" s="13" t="s">
        <v>364</v>
      </c>
      <c r="B94" s="31" t="s">
        <v>365</v>
      </c>
      <c r="C94" s="31" t="s">
        <v>366</v>
      </c>
      <c r="D94" s="14">
        <v>1099875</v>
      </c>
      <c r="E94" s="15">
        <v>2700.19</v>
      </c>
      <c r="F94" s="16">
        <v>1.9E-3</v>
      </c>
      <c r="G94" s="16"/>
    </row>
    <row r="95" spans="1:7" x14ac:dyDescent="0.25">
      <c r="A95" s="13" t="s">
        <v>1083</v>
      </c>
      <c r="B95" s="31" t="s">
        <v>1084</v>
      </c>
      <c r="C95" s="31" t="s">
        <v>578</v>
      </c>
      <c r="D95" s="14">
        <v>264500</v>
      </c>
      <c r="E95" s="15">
        <v>2604.8000000000002</v>
      </c>
      <c r="F95" s="16">
        <v>1.8E-3</v>
      </c>
      <c r="G95" s="16"/>
    </row>
    <row r="96" spans="1:7" x14ac:dyDescent="0.25">
      <c r="A96" s="13" t="s">
        <v>1652</v>
      </c>
      <c r="B96" s="31" t="s">
        <v>1653</v>
      </c>
      <c r="C96" s="31" t="s">
        <v>311</v>
      </c>
      <c r="D96" s="14">
        <v>508375</v>
      </c>
      <c r="E96" s="15">
        <v>2447.83</v>
      </c>
      <c r="F96" s="16">
        <v>1.6999999999999999E-3</v>
      </c>
      <c r="G96" s="16"/>
    </row>
    <row r="97" spans="1:7" x14ac:dyDescent="0.25">
      <c r="A97" s="13" t="s">
        <v>505</v>
      </c>
      <c r="B97" s="31" t="s">
        <v>506</v>
      </c>
      <c r="C97" s="31" t="s">
        <v>287</v>
      </c>
      <c r="D97" s="14">
        <v>35700</v>
      </c>
      <c r="E97" s="15">
        <v>2351.1999999999998</v>
      </c>
      <c r="F97" s="16">
        <v>1.6000000000000001E-3</v>
      </c>
      <c r="G97" s="16"/>
    </row>
    <row r="98" spans="1:7" x14ac:dyDescent="0.25">
      <c r="A98" s="13" t="s">
        <v>1209</v>
      </c>
      <c r="B98" s="31" t="s">
        <v>1210</v>
      </c>
      <c r="C98" s="31" t="s">
        <v>352</v>
      </c>
      <c r="D98" s="14">
        <v>197000</v>
      </c>
      <c r="E98" s="15">
        <v>2345.48</v>
      </c>
      <c r="F98" s="16">
        <v>1.6000000000000001E-3</v>
      </c>
      <c r="G98" s="16"/>
    </row>
    <row r="99" spans="1:7" x14ac:dyDescent="0.25">
      <c r="A99" s="13" t="s">
        <v>908</v>
      </c>
      <c r="B99" s="31" t="s">
        <v>909</v>
      </c>
      <c r="C99" s="31" t="s">
        <v>910</v>
      </c>
      <c r="D99" s="14">
        <v>58800</v>
      </c>
      <c r="E99" s="15">
        <v>2318.7800000000002</v>
      </c>
      <c r="F99" s="16">
        <v>1.6000000000000001E-3</v>
      </c>
      <c r="G99" s="16"/>
    </row>
    <row r="100" spans="1:7" x14ac:dyDescent="0.25">
      <c r="A100" s="13" t="s">
        <v>314</v>
      </c>
      <c r="B100" s="31" t="s">
        <v>315</v>
      </c>
      <c r="C100" s="31" t="s">
        <v>316</v>
      </c>
      <c r="D100" s="14">
        <v>21450</v>
      </c>
      <c r="E100" s="15">
        <v>2304.8000000000002</v>
      </c>
      <c r="F100" s="16">
        <v>1.6000000000000001E-3</v>
      </c>
      <c r="G100" s="16"/>
    </row>
    <row r="101" spans="1:7" x14ac:dyDescent="0.25">
      <c r="A101" s="13" t="s">
        <v>1089</v>
      </c>
      <c r="B101" s="31" t="s">
        <v>1090</v>
      </c>
      <c r="C101" s="31" t="s">
        <v>278</v>
      </c>
      <c r="D101" s="14">
        <v>591600</v>
      </c>
      <c r="E101" s="15">
        <v>2240.69</v>
      </c>
      <c r="F101" s="16">
        <v>1.6000000000000001E-3</v>
      </c>
      <c r="G101" s="16"/>
    </row>
    <row r="102" spans="1:7" x14ac:dyDescent="0.25">
      <c r="A102" s="13" t="s">
        <v>860</v>
      </c>
      <c r="B102" s="31" t="s">
        <v>861</v>
      </c>
      <c r="C102" s="31" t="s">
        <v>260</v>
      </c>
      <c r="D102" s="14">
        <v>263000</v>
      </c>
      <c r="E102" s="15">
        <v>2216.3000000000002</v>
      </c>
      <c r="F102" s="16">
        <v>1.5E-3</v>
      </c>
      <c r="G102" s="16"/>
    </row>
    <row r="103" spans="1:7" x14ac:dyDescent="0.25">
      <c r="A103" s="13" t="s">
        <v>356</v>
      </c>
      <c r="B103" s="31" t="s">
        <v>357</v>
      </c>
      <c r="C103" s="31" t="s">
        <v>295</v>
      </c>
      <c r="D103" s="14">
        <v>93450</v>
      </c>
      <c r="E103" s="15">
        <v>2204.39</v>
      </c>
      <c r="F103" s="16">
        <v>1.5E-3</v>
      </c>
      <c r="G103" s="16"/>
    </row>
    <row r="104" spans="1:7" x14ac:dyDescent="0.25">
      <c r="A104" s="13" t="s">
        <v>1293</v>
      </c>
      <c r="B104" s="31" t="s">
        <v>1294</v>
      </c>
      <c r="C104" s="31" t="s">
        <v>295</v>
      </c>
      <c r="D104" s="14">
        <v>343400</v>
      </c>
      <c r="E104" s="15">
        <v>2179.73</v>
      </c>
      <c r="F104" s="16">
        <v>1.5E-3</v>
      </c>
      <c r="G104" s="16"/>
    </row>
    <row r="105" spans="1:7" x14ac:dyDescent="0.25">
      <c r="A105" s="13" t="s">
        <v>937</v>
      </c>
      <c r="B105" s="31" t="s">
        <v>938</v>
      </c>
      <c r="C105" s="31" t="s">
        <v>905</v>
      </c>
      <c r="D105" s="14">
        <v>2559825</v>
      </c>
      <c r="E105" s="15">
        <v>2169.4499999999998</v>
      </c>
      <c r="F105" s="16">
        <v>1.5E-3</v>
      </c>
      <c r="G105" s="16"/>
    </row>
    <row r="106" spans="1:7" x14ac:dyDescent="0.25">
      <c r="A106" s="13" t="s">
        <v>945</v>
      </c>
      <c r="B106" s="31" t="s">
        <v>946</v>
      </c>
      <c r="C106" s="31" t="s">
        <v>366</v>
      </c>
      <c r="D106" s="14">
        <v>8650</v>
      </c>
      <c r="E106" s="15">
        <v>2096.33</v>
      </c>
      <c r="F106" s="16">
        <v>1.5E-3</v>
      </c>
      <c r="G106" s="16"/>
    </row>
    <row r="107" spans="1:7" x14ac:dyDescent="0.25">
      <c r="A107" s="13" t="s">
        <v>347</v>
      </c>
      <c r="B107" s="31" t="s">
        <v>348</v>
      </c>
      <c r="C107" s="31" t="s">
        <v>349</v>
      </c>
      <c r="D107" s="14">
        <v>143150</v>
      </c>
      <c r="E107" s="15">
        <v>2043.9</v>
      </c>
      <c r="F107" s="16">
        <v>1.4E-3</v>
      </c>
      <c r="G107" s="16"/>
    </row>
    <row r="108" spans="1:7" x14ac:dyDescent="0.25">
      <c r="A108" s="13" t="s">
        <v>1194</v>
      </c>
      <c r="B108" s="31" t="s">
        <v>1195</v>
      </c>
      <c r="C108" s="31" t="s">
        <v>366</v>
      </c>
      <c r="D108" s="14">
        <v>5135225</v>
      </c>
      <c r="E108" s="15">
        <v>2031.5</v>
      </c>
      <c r="F108" s="16">
        <v>1.4E-3</v>
      </c>
      <c r="G108" s="16"/>
    </row>
    <row r="109" spans="1:7" x14ac:dyDescent="0.25">
      <c r="A109" s="13" t="s">
        <v>1115</v>
      </c>
      <c r="B109" s="31" t="s">
        <v>1116</v>
      </c>
      <c r="C109" s="31" t="s">
        <v>281</v>
      </c>
      <c r="D109" s="14">
        <v>267800</v>
      </c>
      <c r="E109" s="15">
        <v>2022.02</v>
      </c>
      <c r="F109" s="16">
        <v>1.4E-3</v>
      </c>
      <c r="G109" s="16"/>
    </row>
    <row r="110" spans="1:7" x14ac:dyDescent="0.25">
      <c r="A110" s="13" t="s">
        <v>1736</v>
      </c>
      <c r="B110" s="31" t="s">
        <v>1737</v>
      </c>
      <c r="C110" s="31" t="s">
        <v>268</v>
      </c>
      <c r="D110" s="14">
        <v>2606500</v>
      </c>
      <c r="E110" s="15">
        <v>2020.56</v>
      </c>
      <c r="F110" s="16">
        <v>1.4E-3</v>
      </c>
      <c r="G110" s="16"/>
    </row>
    <row r="111" spans="1:7" x14ac:dyDescent="0.25">
      <c r="A111" s="13" t="s">
        <v>340</v>
      </c>
      <c r="B111" s="31" t="s">
        <v>341</v>
      </c>
      <c r="C111" s="31" t="s">
        <v>281</v>
      </c>
      <c r="D111" s="14">
        <v>146875</v>
      </c>
      <c r="E111" s="15">
        <v>1989.72</v>
      </c>
      <c r="F111" s="16">
        <v>1.4E-3</v>
      </c>
      <c r="G111" s="16"/>
    </row>
    <row r="112" spans="1:7" x14ac:dyDescent="0.25">
      <c r="A112" s="13" t="s">
        <v>906</v>
      </c>
      <c r="B112" s="31" t="s">
        <v>907</v>
      </c>
      <c r="C112" s="31" t="s">
        <v>281</v>
      </c>
      <c r="D112" s="14">
        <v>117250</v>
      </c>
      <c r="E112" s="15">
        <v>1913.29</v>
      </c>
      <c r="F112" s="16">
        <v>1.2999999999999999E-3</v>
      </c>
      <c r="G112" s="16"/>
    </row>
    <row r="113" spans="1:7" x14ac:dyDescent="0.25">
      <c r="A113" s="13" t="s">
        <v>871</v>
      </c>
      <c r="B113" s="31" t="s">
        <v>872</v>
      </c>
      <c r="C113" s="31" t="s">
        <v>311</v>
      </c>
      <c r="D113" s="14">
        <v>176000</v>
      </c>
      <c r="E113" s="15">
        <v>1815.62</v>
      </c>
      <c r="F113" s="16">
        <v>1.2999999999999999E-3</v>
      </c>
      <c r="G113" s="16"/>
    </row>
    <row r="114" spans="1:7" x14ac:dyDescent="0.25">
      <c r="A114" s="13" t="s">
        <v>885</v>
      </c>
      <c r="B114" s="31" t="s">
        <v>886</v>
      </c>
      <c r="C114" s="31" t="s">
        <v>451</v>
      </c>
      <c r="D114" s="14">
        <v>159750</v>
      </c>
      <c r="E114" s="15">
        <v>1799.58</v>
      </c>
      <c r="F114" s="16">
        <v>1.1999999999999999E-3</v>
      </c>
      <c r="G114" s="16"/>
    </row>
    <row r="115" spans="1:7" x14ac:dyDescent="0.25">
      <c r="A115" s="13" t="s">
        <v>1079</v>
      </c>
      <c r="B115" s="31" t="s">
        <v>1080</v>
      </c>
      <c r="C115" s="31" t="s">
        <v>444</v>
      </c>
      <c r="D115" s="14">
        <v>147200</v>
      </c>
      <c r="E115" s="15">
        <v>1794.07</v>
      </c>
      <c r="F115" s="16">
        <v>1.1999999999999999E-3</v>
      </c>
      <c r="G115" s="16"/>
    </row>
    <row r="116" spans="1:7" x14ac:dyDescent="0.25">
      <c r="A116" s="13" t="s">
        <v>362</v>
      </c>
      <c r="B116" s="31" t="s">
        <v>363</v>
      </c>
      <c r="C116" s="31" t="s">
        <v>355</v>
      </c>
      <c r="D116" s="14">
        <v>83700</v>
      </c>
      <c r="E116" s="15">
        <v>1720.2</v>
      </c>
      <c r="F116" s="16">
        <v>1.1999999999999999E-3</v>
      </c>
      <c r="G116" s="16"/>
    </row>
    <row r="117" spans="1:7" x14ac:dyDescent="0.25">
      <c r="A117" s="13" t="s">
        <v>438</v>
      </c>
      <c r="B117" s="31" t="s">
        <v>439</v>
      </c>
      <c r="C117" s="31" t="s">
        <v>278</v>
      </c>
      <c r="D117" s="14">
        <v>128775</v>
      </c>
      <c r="E117" s="15">
        <v>1681.54</v>
      </c>
      <c r="F117" s="16">
        <v>1.1999999999999999E-3</v>
      </c>
      <c r="G117" s="16"/>
    </row>
    <row r="118" spans="1:7" x14ac:dyDescent="0.25">
      <c r="A118" s="13" t="s">
        <v>460</v>
      </c>
      <c r="B118" s="31" t="s">
        <v>461</v>
      </c>
      <c r="C118" s="31" t="s">
        <v>451</v>
      </c>
      <c r="D118" s="14">
        <v>104500</v>
      </c>
      <c r="E118" s="15">
        <v>1537.51</v>
      </c>
      <c r="F118" s="16">
        <v>1.1000000000000001E-3</v>
      </c>
      <c r="G118" s="16"/>
    </row>
    <row r="119" spans="1:7" x14ac:dyDescent="0.25">
      <c r="A119" s="13" t="s">
        <v>385</v>
      </c>
      <c r="B119" s="31" t="s">
        <v>386</v>
      </c>
      <c r="C119" s="31" t="s">
        <v>295</v>
      </c>
      <c r="D119" s="14">
        <v>132375</v>
      </c>
      <c r="E119" s="15">
        <v>1475.58</v>
      </c>
      <c r="F119" s="16">
        <v>1E-3</v>
      </c>
      <c r="G119" s="16"/>
    </row>
    <row r="120" spans="1:7" x14ac:dyDescent="0.25">
      <c r="A120" s="13" t="s">
        <v>933</v>
      </c>
      <c r="B120" s="31" t="s">
        <v>934</v>
      </c>
      <c r="C120" s="31" t="s">
        <v>304</v>
      </c>
      <c r="D120" s="14">
        <v>618750</v>
      </c>
      <c r="E120" s="15">
        <v>1454.06</v>
      </c>
      <c r="F120" s="16">
        <v>1E-3</v>
      </c>
      <c r="G120" s="16"/>
    </row>
    <row r="121" spans="1:7" x14ac:dyDescent="0.25">
      <c r="A121" s="13" t="s">
        <v>503</v>
      </c>
      <c r="B121" s="31" t="s">
        <v>504</v>
      </c>
      <c r="C121" s="31" t="s">
        <v>287</v>
      </c>
      <c r="D121" s="14">
        <v>27450</v>
      </c>
      <c r="E121" s="15">
        <v>1389.79</v>
      </c>
      <c r="F121" s="16">
        <v>1E-3</v>
      </c>
      <c r="G121" s="16"/>
    </row>
    <row r="122" spans="1:7" x14ac:dyDescent="0.25">
      <c r="A122" s="13" t="s">
        <v>955</v>
      </c>
      <c r="B122" s="31" t="s">
        <v>956</v>
      </c>
      <c r="C122" s="31" t="s">
        <v>260</v>
      </c>
      <c r="D122" s="14">
        <v>988000</v>
      </c>
      <c r="E122" s="15">
        <v>1353.46</v>
      </c>
      <c r="F122" s="16">
        <v>8.9999999999999998E-4</v>
      </c>
      <c r="G122" s="16"/>
    </row>
    <row r="123" spans="1:7" x14ac:dyDescent="0.25">
      <c r="A123" s="13" t="s">
        <v>492</v>
      </c>
      <c r="B123" s="31" t="s">
        <v>493</v>
      </c>
      <c r="C123" s="31" t="s">
        <v>260</v>
      </c>
      <c r="D123" s="14">
        <v>2272375</v>
      </c>
      <c r="E123" s="15">
        <v>1337.29</v>
      </c>
      <c r="F123" s="16">
        <v>8.9999999999999998E-4</v>
      </c>
      <c r="G123" s="16"/>
    </row>
    <row r="124" spans="1:7" x14ac:dyDescent="0.25">
      <c r="A124" s="13" t="s">
        <v>431</v>
      </c>
      <c r="B124" s="31" t="s">
        <v>432</v>
      </c>
      <c r="C124" s="31" t="s">
        <v>378</v>
      </c>
      <c r="D124" s="14">
        <v>64400</v>
      </c>
      <c r="E124" s="15">
        <v>1247.43</v>
      </c>
      <c r="F124" s="16">
        <v>8.9999999999999998E-4</v>
      </c>
      <c r="G124" s="16"/>
    </row>
    <row r="125" spans="1:7" x14ac:dyDescent="0.25">
      <c r="A125" s="13" t="s">
        <v>400</v>
      </c>
      <c r="B125" s="31" t="s">
        <v>401</v>
      </c>
      <c r="C125" s="31" t="s">
        <v>295</v>
      </c>
      <c r="D125" s="14">
        <v>59950</v>
      </c>
      <c r="E125" s="15">
        <v>1230.77</v>
      </c>
      <c r="F125" s="16">
        <v>8.9999999999999998E-4</v>
      </c>
      <c r="G125" s="16"/>
    </row>
    <row r="126" spans="1:7" x14ac:dyDescent="0.25">
      <c r="A126" s="13" t="s">
        <v>931</v>
      </c>
      <c r="B126" s="31" t="s">
        <v>932</v>
      </c>
      <c r="C126" s="31" t="s">
        <v>349</v>
      </c>
      <c r="D126" s="14">
        <v>117450</v>
      </c>
      <c r="E126" s="15">
        <v>1126.3499999999999</v>
      </c>
      <c r="F126" s="16">
        <v>8.0000000000000004E-4</v>
      </c>
      <c r="G126" s="16"/>
    </row>
    <row r="127" spans="1:7" x14ac:dyDescent="0.25">
      <c r="A127" s="13" t="s">
        <v>1068</v>
      </c>
      <c r="B127" s="31" t="s">
        <v>1069</v>
      </c>
      <c r="C127" s="31" t="s">
        <v>1070</v>
      </c>
      <c r="D127" s="14">
        <v>3255</v>
      </c>
      <c r="E127" s="15">
        <v>1034.28</v>
      </c>
      <c r="F127" s="16">
        <v>6.9999999999999999E-4</v>
      </c>
      <c r="G127" s="16"/>
    </row>
    <row r="128" spans="1:7" x14ac:dyDescent="0.25">
      <c r="A128" s="13" t="s">
        <v>523</v>
      </c>
      <c r="B128" s="31" t="s">
        <v>524</v>
      </c>
      <c r="C128" s="31" t="s">
        <v>437</v>
      </c>
      <c r="D128" s="14">
        <v>8150</v>
      </c>
      <c r="E128" s="15">
        <v>984.19</v>
      </c>
      <c r="F128" s="16">
        <v>6.9999999999999999E-4</v>
      </c>
      <c r="G128" s="16"/>
    </row>
    <row r="129" spans="1:7" x14ac:dyDescent="0.25">
      <c r="A129" s="13" t="s">
        <v>1196</v>
      </c>
      <c r="B129" s="31" t="s">
        <v>1197</v>
      </c>
      <c r="C129" s="31" t="s">
        <v>326</v>
      </c>
      <c r="D129" s="14">
        <v>57200</v>
      </c>
      <c r="E129" s="15">
        <v>978.46</v>
      </c>
      <c r="F129" s="16">
        <v>6.9999999999999999E-4</v>
      </c>
      <c r="G129" s="16"/>
    </row>
    <row r="130" spans="1:7" x14ac:dyDescent="0.25">
      <c r="A130" s="13" t="s">
        <v>911</v>
      </c>
      <c r="B130" s="31" t="s">
        <v>912</v>
      </c>
      <c r="C130" s="31" t="s">
        <v>292</v>
      </c>
      <c r="D130" s="14">
        <v>72500</v>
      </c>
      <c r="E130" s="15">
        <v>909.8</v>
      </c>
      <c r="F130" s="16">
        <v>5.9999999999999995E-4</v>
      </c>
      <c r="G130" s="16"/>
    </row>
    <row r="131" spans="1:7" x14ac:dyDescent="0.25">
      <c r="A131" s="13" t="s">
        <v>1211</v>
      </c>
      <c r="B131" s="31" t="s">
        <v>1212</v>
      </c>
      <c r="C131" s="31" t="s">
        <v>366</v>
      </c>
      <c r="D131" s="14">
        <v>29225</v>
      </c>
      <c r="E131" s="15">
        <v>908.84</v>
      </c>
      <c r="F131" s="16">
        <v>5.9999999999999995E-4</v>
      </c>
      <c r="G131" s="16"/>
    </row>
    <row r="132" spans="1:7" x14ac:dyDescent="0.25">
      <c r="A132" s="13" t="s">
        <v>1253</v>
      </c>
      <c r="B132" s="31" t="s">
        <v>1254</v>
      </c>
      <c r="C132" s="31" t="s">
        <v>281</v>
      </c>
      <c r="D132" s="14">
        <v>223600</v>
      </c>
      <c r="E132" s="15">
        <v>848.56</v>
      </c>
      <c r="F132" s="16">
        <v>5.9999999999999995E-4</v>
      </c>
      <c r="G132" s="16"/>
    </row>
    <row r="133" spans="1:7" x14ac:dyDescent="0.25">
      <c r="A133" s="13" t="s">
        <v>1349</v>
      </c>
      <c r="B133" s="31" t="s">
        <v>1350</v>
      </c>
      <c r="C133" s="31" t="s">
        <v>292</v>
      </c>
      <c r="D133" s="14">
        <v>91800</v>
      </c>
      <c r="E133" s="15">
        <v>799.76</v>
      </c>
      <c r="F133" s="16">
        <v>5.9999999999999995E-4</v>
      </c>
      <c r="G133" s="16"/>
    </row>
    <row r="134" spans="1:7" x14ac:dyDescent="0.25">
      <c r="A134" s="13" t="s">
        <v>525</v>
      </c>
      <c r="B134" s="31" t="s">
        <v>526</v>
      </c>
      <c r="C134" s="31" t="s">
        <v>273</v>
      </c>
      <c r="D134" s="14">
        <v>79500</v>
      </c>
      <c r="E134" s="15">
        <v>754.93</v>
      </c>
      <c r="F134" s="16">
        <v>5.0000000000000001E-4</v>
      </c>
      <c r="G134" s="16"/>
    </row>
    <row r="135" spans="1:7" x14ac:dyDescent="0.25">
      <c r="A135" s="13" t="s">
        <v>374</v>
      </c>
      <c r="B135" s="31" t="s">
        <v>375</v>
      </c>
      <c r="C135" s="31" t="s">
        <v>371</v>
      </c>
      <c r="D135" s="14">
        <v>64375</v>
      </c>
      <c r="E135" s="15">
        <v>716.56</v>
      </c>
      <c r="F135" s="16">
        <v>5.0000000000000001E-4</v>
      </c>
      <c r="G135" s="16"/>
    </row>
    <row r="136" spans="1:7" x14ac:dyDescent="0.25">
      <c r="A136" s="13" t="s">
        <v>447</v>
      </c>
      <c r="B136" s="31" t="s">
        <v>448</v>
      </c>
      <c r="C136" s="31" t="s">
        <v>366</v>
      </c>
      <c r="D136" s="14">
        <v>108800</v>
      </c>
      <c r="E136" s="15">
        <v>712.69</v>
      </c>
      <c r="F136" s="16">
        <v>5.0000000000000001E-4</v>
      </c>
      <c r="G136" s="16"/>
    </row>
    <row r="137" spans="1:7" x14ac:dyDescent="0.25">
      <c r="A137" s="13" t="s">
        <v>1343</v>
      </c>
      <c r="B137" s="31" t="s">
        <v>1344</v>
      </c>
      <c r="C137" s="31" t="s">
        <v>311</v>
      </c>
      <c r="D137" s="14">
        <v>2475</v>
      </c>
      <c r="E137" s="15">
        <v>711.44</v>
      </c>
      <c r="F137" s="16">
        <v>5.0000000000000001E-4</v>
      </c>
      <c r="G137" s="16"/>
    </row>
    <row r="138" spans="1:7" x14ac:dyDescent="0.25">
      <c r="A138" s="13" t="s">
        <v>324</v>
      </c>
      <c r="B138" s="31" t="s">
        <v>325</v>
      </c>
      <c r="C138" s="31" t="s">
        <v>326</v>
      </c>
      <c r="D138" s="14">
        <v>38625</v>
      </c>
      <c r="E138" s="15">
        <v>686.48</v>
      </c>
      <c r="F138" s="16">
        <v>5.0000000000000001E-4</v>
      </c>
      <c r="G138" s="16"/>
    </row>
    <row r="139" spans="1:7" x14ac:dyDescent="0.25">
      <c r="A139" s="13" t="s">
        <v>1704</v>
      </c>
      <c r="B139" s="31" t="s">
        <v>1705</v>
      </c>
      <c r="C139" s="31" t="s">
        <v>273</v>
      </c>
      <c r="D139" s="14">
        <v>543750</v>
      </c>
      <c r="E139" s="15">
        <v>623.95000000000005</v>
      </c>
      <c r="F139" s="16">
        <v>4.0000000000000002E-4</v>
      </c>
      <c r="G139" s="16"/>
    </row>
    <row r="140" spans="1:7" x14ac:dyDescent="0.25">
      <c r="A140" s="13" t="s">
        <v>458</v>
      </c>
      <c r="B140" s="31" t="s">
        <v>459</v>
      </c>
      <c r="C140" s="31" t="s">
        <v>451</v>
      </c>
      <c r="D140" s="14">
        <v>38150</v>
      </c>
      <c r="E140" s="15">
        <v>574.65</v>
      </c>
      <c r="F140" s="16">
        <v>4.0000000000000002E-4</v>
      </c>
      <c r="G140" s="16"/>
    </row>
    <row r="141" spans="1:7" x14ac:dyDescent="0.25">
      <c r="A141" s="13" t="s">
        <v>517</v>
      </c>
      <c r="B141" s="31" t="s">
        <v>518</v>
      </c>
      <c r="C141" s="31" t="s">
        <v>424</v>
      </c>
      <c r="D141" s="14">
        <v>142500</v>
      </c>
      <c r="E141" s="15">
        <v>550.19000000000005</v>
      </c>
      <c r="F141" s="16">
        <v>4.0000000000000002E-4</v>
      </c>
      <c r="G141" s="16"/>
    </row>
    <row r="142" spans="1:7" x14ac:dyDescent="0.25">
      <c r="A142" s="13" t="s">
        <v>296</v>
      </c>
      <c r="B142" s="31" t="s">
        <v>297</v>
      </c>
      <c r="C142" s="31" t="s">
        <v>292</v>
      </c>
      <c r="D142" s="14">
        <v>12250</v>
      </c>
      <c r="E142" s="15">
        <v>516.97</v>
      </c>
      <c r="F142" s="16">
        <v>4.0000000000000002E-4</v>
      </c>
      <c r="G142" s="16"/>
    </row>
    <row r="143" spans="1:7" x14ac:dyDescent="0.25">
      <c r="A143" s="13" t="s">
        <v>1207</v>
      </c>
      <c r="B143" s="31" t="s">
        <v>1208</v>
      </c>
      <c r="C143" s="31" t="s">
        <v>292</v>
      </c>
      <c r="D143" s="14">
        <v>9625</v>
      </c>
      <c r="E143" s="15">
        <v>510.03</v>
      </c>
      <c r="F143" s="16">
        <v>4.0000000000000002E-4</v>
      </c>
      <c r="G143" s="16"/>
    </row>
    <row r="144" spans="1:7" x14ac:dyDescent="0.25">
      <c r="A144" s="13" t="s">
        <v>274</v>
      </c>
      <c r="B144" s="31" t="s">
        <v>275</v>
      </c>
      <c r="C144" s="31" t="s">
        <v>273</v>
      </c>
      <c r="D144" s="14">
        <v>18750</v>
      </c>
      <c r="E144" s="15">
        <v>503.16</v>
      </c>
      <c r="F144" s="16">
        <v>2.9999999999999997E-4</v>
      </c>
      <c r="G144" s="16"/>
    </row>
    <row r="145" spans="1:7" x14ac:dyDescent="0.25">
      <c r="A145" s="13" t="s">
        <v>1101</v>
      </c>
      <c r="B145" s="31" t="s">
        <v>1102</v>
      </c>
      <c r="C145" s="31" t="s">
        <v>578</v>
      </c>
      <c r="D145" s="14">
        <v>121250</v>
      </c>
      <c r="E145" s="15">
        <v>497.67</v>
      </c>
      <c r="F145" s="16">
        <v>2.9999999999999997E-4</v>
      </c>
      <c r="G145" s="16"/>
    </row>
    <row r="146" spans="1:7" x14ac:dyDescent="0.25">
      <c r="A146" s="13" t="s">
        <v>344</v>
      </c>
      <c r="B146" s="31" t="s">
        <v>345</v>
      </c>
      <c r="C146" s="31" t="s">
        <v>346</v>
      </c>
      <c r="D146" s="14">
        <v>47250</v>
      </c>
      <c r="E146" s="15">
        <v>454.69</v>
      </c>
      <c r="F146" s="16">
        <v>2.9999999999999997E-4</v>
      </c>
      <c r="G146" s="16"/>
    </row>
    <row r="147" spans="1:7" x14ac:dyDescent="0.25">
      <c r="A147" s="13" t="s">
        <v>1523</v>
      </c>
      <c r="B147" s="31" t="s">
        <v>1524</v>
      </c>
      <c r="C147" s="31" t="s">
        <v>466</v>
      </c>
      <c r="D147" s="14">
        <v>12600</v>
      </c>
      <c r="E147" s="15">
        <v>432.13</v>
      </c>
      <c r="F147" s="16">
        <v>2.9999999999999997E-4</v>
      </c>
      <c r="G147" s="16"/>
    </row>
    <row r="148" spans="1:7" x14ac:dyDescent="0.25">
      <c r="A148" s="13" t="s">
        <v>1087</v>
      </c>
      <c r="B148" s="31" t="s">
        <v>1088</v>
      </c>
      <c r="C148" s="31" t="s">
        <v>444</v>
      </c>
      <c r="D148" s="14">
        <v>111375</v>
      </c>
      <c r="E148" s="15">
        <v>427.79</v>
      </c>
      <c r="F148" s="16">
        <v>2.9999999999999997E-4</v>
      </c>
      <c r="G148" s="16"/>
    </row>
    <row r="149" spans="1:7" x14ac:dyDescent="0.25">
      <c r="A149" s="13" t="s">
        <v>329</v>
      </c>
      <c r="B149" s="31" t="s">
        <v>330</v>
      </c>
      <c r="C149" s="31" t="s">
        <v>311</v>
      </c>
      <c r="D149" s="14">
        <v>381300</v>
      </c>
      <c r="E149" s="15">
        <v>400.67</v>
      </c>
      <c r="F149" s="16">
        <v>2.9999999999999997E-4</v>
      </c>
      <c r="G149" s="16"/>
    </row>
    <row r="150" spans="1:7" x14ac:dyDescent="0.25">
      <c r="A150" s="13" t="s">
        <v>1200</v>
      </c>
      <c r="B150" s="31" t="s">
        <v>1201</v>
      </c>
      <c r="C150" s="31" t="s">
        <v>304</v>
      </c>
      <c r="D150" s="14">
        <v>39000</v>
      </c>
      <c r="E150" s="15">
        <v>377.4</v>
      </c>
      <c r="F150" s="16">
        <v>2.9999999999999997E-4</v>
      </c>
      <c r="G150" s="16"/>
    </row>
    <row r="151" spans="1:7" x14ac:dyDescent="0.25">
      <c r="A151" s="13" t="s">
        <v>915</v>
      </c>
      <c r="B151" s="31" t="s">
        <v>916</v>
      </c>
      <c r="C151" s="31" t="s">
        <v>292</v>
      </c>
      <c r="D151" s="14">
        <v>24000</v>
      </c>
      <c r="E151" s="15">
        <v>293.81</v>
      </c>
      <c r="F151" s="16">
        <v>2.0000000000000001E-4</v>
      </c>
      <c r="G151" s="16"/>
    </row>
    <row r="152" spans="1:7" x14ac:dyDescent="0.25">
      <c r="A152" s="13" t="s">
        <v>1066</v>
      </c>
      <c r="B152" s="31" t="s">
        <v>1067</v>
      </c>
      <c r="C152" s="31" t="s">
        <v>437</v>
      </c>
      <c r="D152" s="14">
        <v>22500</v>
      </c>
      <c r="E152" s="15">
        <v>289.13</v>
      </c>
      <c r="F152" s="16">
        <v>2.0000000000000001E-4</v>
      </c>
      <c r="G152" s="16"/>
    </row>
    <row r="153" spans="1:7" x14ac:dyDescent="0.25">
      <c r="A153" s="13" t="s">
        <v>897</v>
      </c>
      <c r="B153" s="31" t="s">
        <v>898</v>
      </c>
      <c r="C153" s="31" t="s">
        <v>278</v>
      </c>
      <c r="D153" s="14">
        <v>91200</v>
      </c>
      <c r="E153" s="15">
        <v>270.04000000000002</v>
      </c>
      <c r="F153" s="16">
        <v>2.0000000000000001E-4</v>
      </c>
      <c r="G153" s="16"/>
    </row>
    <row r="154" spans="1:7" x14ac:dyDescent="0.25">
      <c r="A154" s="13" t="s">
        <v>490</v>
      </c>
      <c r="B154" s="31" t="s">
        <v>491</v>
      </c>
      <c r="C154" s="31" t="s">
        <v>292</v>
      </c>
      <c r="D154" s="14">
        <v>12150</v>
      </c>
      <c r="E154" s="15">
        <v>243.7</v>
      </c>
      <c r="F154" s="16">
        <v>2.0000000000000001E-4</v>
      </c>
      <c r="G154" s="16"/>
    </row>
    <row r="155" spans="1:7" x14ac:dyDescent="0.25">
      <c r="A155" s="13" t="s">
        <v>533</v>
      </c>
      <c r="B155" s="31" t="s">
        <v>534</v>
      </c>
      <c r="C155" s="31" t="s">
        <v>273</v>
      </c>
      <c r="D155" s="14">
        <v>36750</v>
      </c>
      <c r="E155" s="15">
        <v>229.98</v>
      </c>
      <c r="F155" s="16">
        <v>2.0000000000000001E-4</v>
      </c>
      <c r="G155" s="16"/>
    </row>
    <row r="156" spans="1:7" x14ac:dyDescent="0.25">
      <c r="A156" s="13" t="s">
        <v>338</v>
      </c>
      <c r="B156" s="31" t="s">
        <v>339</v>
      </c>
      <c r="C156" s="31" t="s">
        <v>292</v>
      </c>
      <c r="D156" s="14">
        <v>9775</v>
      </c>
      <c r="E156" s="15">
        <v>226.18</v>
      </c>
      <c r="F156" s="16">
        <v>2.0000000000000001E-4</v>
      </c>
      <c r="G156" s="16"/>
    </row>
    <row r="157" spans="1:7" x14ac:dyDescent="0.25">
      <c r="A157" s="13" t="s">
        <v>957</v>
      </c>
      <c r="B157" s="31" t="s">
        <v>958</v>
      </c>
      <c r="C157" s="31" t="s">
        <v>292</v>
      </c>
      <c r="D157" s="14">
        <v>60000</v>
      </c>
      <c r="E157" s="15">
        <v>216.54</v>
      </c>
      <c r="F157" s="16">
        <v>2.0000000000000001E-4</v>
      </c>
      <c r="G157" s="16"/>
    </row>
    <row r="158" spans="1:7" x14ac:dyDescent="0.25">
      <c r="A158" s="13" t="s">
        <v>1289</v>
      </c>
      <c r="B158" s="31" t="s">
        <v>1290</v>
      </c>
      <c r="C158" s="31" t="s">
        <v>281</v>
      </c>
      <c r="D158" s="14">
        <v>2100</v>
      </c>
      <c r="E158" s="15">
        <v>183.67</v>
      </c>
      <c r="F158" s="16">
        <v>1E-4</v>
      </c>
      <c r="G158" s="16"/>
    </row>
    <row r="159" spans="1:7" x14ac:dyDescent="0.25">
      <c r="A159" s="13" t="s">
        <v>390</v>
      </c>
      <c r="B159" s="31" t="s">
        <v>391</v>
      </c>
      <c r="C159" s="31" t="s">
        <v>392</v>
      </c>
      <c r="D159" s="14">
        <v>37800</v>
      </c>
      <c r="E159" s="15">
        <v>170.27</v>
      </c>
      <c r="F159" s="16">
        <v>1E-4</v>
      </c>
      <c r="G159" s="16"/>
    </row>
    <row r="160" spans="1:7" x14ac:dyDescent="0.25">
      <c r="A160" s="13" t="s">
        <v>1718</v>
      </c>
      <c r="B160" s="31" t="s">
        <v>1719</v>
      </c>
      <c r="C160" s="31" t="s">
        <v>333</v>
      </c>
      <c r="D160" s="14">
        <v>32000</v>
      </c>
      <c r="E160" s="15">
        <v>162.94</v>
      </c>
      <c r="F160" s="16">
        <v>1E-4</v>
      </c>
      <c r="G160" s="16"/>
    </row>
    <row r="161" spans="1:7" x14ac:dyDescent="0.25">
      <c r="A161" s="13" t="s">
        <v>919</v>
      </c>
      <c r="B161" s="31" t="s">
        <v>920</v>
      </c>
      <c r="C161" s="31" t="s">
        <v>287</v>
      </c>
      <c r="D161" s="14">
        <v>48800</v>
      </c>
      <c r="E161" s="15">
        <v>144.55000000000001</v>
      </c>
      <c r="F161" s="16">
        <v>1E-4</v>
      </c>
      <c r="G161" s="16"/>
    </row>
    <row r="162" spans="1:7" x14ac:dyDescent="0.25">
      <c r="A162" s="13" t="s">
        <v>935</v>
      </c>
      <c r="B162" s="31" t="s">
        <v>936</v>
      </c>
      <c r="C162" s="31" t="s">
        <v>281</v>
      </c>
      <c r="D162" s="14">
        <v>21700</v>
      </c>
      <c r="E162" s="15">
        <v>63.42</v>
      </c>
      <c r="F162" s="60" t="s">
        <v>197</v>
      </c>
      <c r="G162" s="16"/>
    </row>
    <row r="163" spans="1:7" x14ac:dyDescent="0.25">
      <c r="A163" s="13" t="s">
        <v>1215</v>
      </c>
      <c r="B163" s="31" t="s">
        <v>1216</v>
      </c>
      <c r="C163" s="31" t="s">
        <v>311</v>
      </c>
      <c r="D163" s="14">
        <v>1200</v>
      </c>
      <c r="E163" s="15">
        <v>30.21</v>
      </c>
      <c r="F163" s="60" t="s">
        <v>197</v>
      </c>
      <c r="G163" s="16"/>
    </row>
    <row r="164" spans="1:7" x14ac:dyDescent="0.25">
      <c r="A164" s="13" t="s">
        <v>1221</v>
      </c>
      <c r="B164" s="31" t="s">
        <v>1222</v>
      </c>
      <c r="C164" s="31" t="s">
        <v>578</v>
      </c>
      <c r="D164" s="14">
        <v>1350</v>
      </c>
      <c r="E164" s="15">
        <v>24.15</v>
      </c>
      <c r="F164" s="60" t="s">
        <v>197</v>
      </c>
      <c r="G164" s="16"/>
    </row>
    <row r="165" spans="1:7" x14ac:dyDescent="0.25">
      <c r="A165" s="13" t="s">
        <v>965</v>
      </c>
      <c r="B165" s="31" t="s">
        <v>966</v>
      </c>
      <c r="C165" s="31" t="s">
        <v>316</v>
      </c>
      <c r="D165" s="14">
        <v>325</v>
      </c>
      <c r="E165" s="15">
        <v>5.78</v>
      </c>
      <c r="F165" s="60" t="s">
        <v>197</v>
      </c>
      <c r="G165" s="16"/>
    </row>
    <row r="166" spans="1:7" x14ac:dyDescent="0.25">
      <c r="A166" s="13" t="s">
        <v>1223</v>
      </c>
      <c r="B166" s="31" t="s">
        <v>1224</v>
      </c>
      <c r="C166" s="31" t="s">
        <v>278</v>
      </c>
      <c r="D166" s="14">
        <v>6400</v>
      </c>
      <c r="E166" s="15">
        <v>4.72</v>
      </c>
      <c r="F166" s="60" t="s">
        <v>197</v>
      </c>
      <c r="G166" s="16"/>
    </row>
    <row r="167" spans="1:7" x14ac:dyDescent="0.25">
      <c r="A167" s="13" t="s">
        <v>456</v>
      </c>
      <c r="B167" s="31" t="s">
        <v>457</v>
      </c>
      <c r="C167" s="31" t="s">
        <v>304</v>
      </c>
      <c r="D167" s="14">
        <v>1300</v>
      </c>
      <c r="E167" s="15">
        <v>3.38</v>
      </c>
      <c r="F167" s="60" t="s">
        <v>197</v>
      </c>
      <c r="G167" s="16"/>
    </row>
    <row r="168" spans="1:7" x14ac:dyDescent="0.25">
      <c r="A168" s="13" t="s">
        <v>302</v>
      </c>
      <c r="B168" s="31" t="s">
        <v>303</v>
      </c>
      <c r="C168" s="31" t="s">
        <v>304</v>
      </c>
      <c r="D168" s="14">
        <v>100</v>
      </c>
      <c r="E168" s="15">
        <v>3.3</v>
      </c>
      <c r="F168" s="60" t="s">
        <v>197</v>
      </c>
      <c r="G168" s="16"/>
    </row>
    <row r="169" spans="1:7" x14ac:dyDescent="0.25">
      <c r="A169" s="17" t="s">
        <v>189</v>
      </c>
      <c r="B169" s="32"/>
      <c r="C169" s="32"/>
      <c r="D169" s="18"/>
      <c r="E169" s="37">
        <v>937666.45</v>
      </c>
      <c r="F169" s="38">
        <v>0.65100000000000002</v>
      </c>
      <c r="G169" s="21"/>
    </row>
    <row r="170" spans="1:7" x14ac:dyDescent="0.25">
      <c r="A170" s="17" t="s">
        <v>481</v>
      </c>
      <c r="B170" s="31"/>
      <c r="C170" s="31"/>
      <c r="D170" s="14"/>
      <c r="E170" s="15"/>
      <c r="F170" s="16"/>
      <c r="G170" s="16"/>
    </row>
    <row r="171" spans="1:7" x14ac:dyDescent="0.25">
      <c r="A171" s="17" t="s">
        <v>189</v>
      </c>
      <c r="B171" s="31"/>
      <c r="C171" s="31"/>
      <c r="D171" s="14"/>
      <c r="E171" s="39" t="s">
        <v>155</v>
      </c>
      <c r="F171" s="40" t="s">
        <v>155</v>
      </c>
      <c r="G171" s="16"/>
    </row>
    <row r="172" spans="1:7" x14ac:dyDescent="0.25">
      <c r="A172" s="24" t="s">
        <v>192</v>
      </c>
      <c r="B172" s="33"/>
      <c r="C172" s="33"/>
      <c r="D172" s="25"/>
      <c r="E172" s="28">
        <v>937666.45</v>
      </c>
      <c r="F172" s="29">
        <v>0.65100000000000002</v>
      </c>
      <c r="G172" s="21"/>
    </row>
    <row r="173" spans="1:7" x14ac:dyDescent="0.25">
      <c r="A173" s="13"/>
      <c r="B173" s="31"/>
      <c r="C173" s="31"/>
      <c r="D173" s="14"/>
      <c r="E173" s="15"/>
      <c r="F173" s="16"/>
      <c r="G173" s="16"/>
    </row>
    <row r="174" spans="1:7" x14ac:dyDescent="0.25">
      <c r="A174" s="17" t="s">
        <v>1525</v>
      </c>
      <c r="B174" s="31"/>
      <c r="C174" s="31"/>
      <c r="D174" s="14"/>
      <c r="E174" s="15"/>
      <c r="F174" s="16"/>
      <c r="G174" s="16"/>
    </row>
    <row r="175" spans="1:7" x14ac:dyDescent="0.25">
      <c r="A175" s="17" t="s">
        <v>1526</v>
      </c>
      <c r="B175" s="31"/>
      <c r="C175" s="31"/>
      <c r="D175" s="14"/>
      <c r="E175" s="15"/>
      <c r="F175" s="16"/>
      <c r="G175" s="16"/>
    </row>
    <row r="176" spans="1:7" x14ac:dyDescent="0.25">
      <c r="A176" s="13" t="s">
        <v>3042</v>
      </c>
      <c r="B176" s="31"/>
      <c r="C176" s="31" t="s">
        <v>304</v>
      </c>
      <c r="D176" s="44">
        <v>-100</v>
      </c>
      <c r="E176" s="35">
        <v>-3.3</v>
      </c>
      <c r="F176" s="36">
        <v>-1.9999999999999999E-6</v>
      </c>
      <c r="G176" s="16"/>
    </row>
    <row r="177" spans="1:7" x14ac:dyDescent="0.25">
      <c r="A177" s="13" t="s">
        <v>2362</v>
      </c>
      <c r="B177" s="31"/>
      <c r="C177" s="31" t="s">
        <v>304</v>
      </c>
      <c r="D177" s="44">
        <v>-1300</v>
      </c>
      <c r="E177" s="35">
        <v>-3.39</v>
      </c>
      <c r="F177" s="36">
        <v>-1.9999999999999999E-6</v>
      </c>
      <c r="G177" s="16"/>
    </row>
    <row r="178" spans="1:7" x14ac:dyDescent="0.25">
      <c r="A178" s="13" t="s">
        <v>3043</v>
      </c>
      <c r="B178" s="31"/>
      <c r="C178" s="31" t="s">
        <v>278</v>
      </c>
      <c r="D178" s="44">
        <v>-6400</v>
      </c>
      <c r="E178" s="35">
        <v>-4.72</v>
      </c>
      <c r="F178" s="36">
        <v>-3.0000000000000001E-6</v>
      </c>
      <c r="G178" s="16"/>
    </row>
    <row r="179" spans="1:7" x14ac:dyDescent="0.25">
      <c r="A179" s="13" t="s">
        <v>3044</v>
      </c>
      <c r="B179" s="31"/>
      <c r="C179" s="31" t="s">
        <v>316</v>
      </c>
      <c r="D179" s="44">
        <v>-325</v>
      </c>
      <c r="E179" s="35">
        <v>-5.81</v>
      </c>
      <c r="F179" s="36">
        <v>-3.9999999999999998E-6</v>
      </c>
      <c r="G179" s="16"/>
    </row>
    <row r="180" spans="1:7" x14ac:dyDescent="0.25">
      <c r="A180" s="13" t="s">
        <v>3045</v>
      </c>
      <c r="B180" s="31"/>
      <c r="C180" s="31" t="s">
        <v>281</v>
      </c>
      <c r="D180" s="44">
        <v>-500</v>
      </c>
      <c r="E180" s="35">
        <v>-8.23</v>
      </c>
      <c r="F180" s="36">
        <v>-5.0000000000000004E-6</v>
      </c>
      <c r="G180" s="16"/>
    </row>
    <row r="181" spans="1:7" x14ac:dyDescent="0.25">
      <c r="A181" s="13" t="s">
        <v>3046</v>
      </c>
      <c r="B181" s="31"/>
      <c r="C181" s="31" t="s">
        <v>284</v>
      </c>
      <c r="D181" s="44">
        <v>-450</v>
      </c>
      <c r="E181" s="35">
        <v>-15.84</v>
      </c>
      <c r="F181" s="36">
        <v>-1.0000000000000001E-5</v>
      </c>
      <c r="G181" s="16"/>
    </row>
    <row r="182" spans="1:7" x14ac:dyDescent="0.25">
      <c r="A182" s="13" t="s">
        <v>3047</v>
      </c>
      <c r="B182" s="31"/>
      <c r="C182" s="31" t="s">
        <v>352</v>
      </c>
      <c r="D182" s="44">
        <v>-525</v>
      </c>
      <c r="E182" s="35">
        <v>-20.91</v>
      </c>
      <c r="F182" s="36">
        <v>-1.4E-5</v>
      </c>
      <c r="G182" s="16"/>
    </row>
    <row r="183" spans="1:7" x14ac:dyDescent="0.25">
      <c r="A183" s="13" t="s">
        <v>3048</v>
      </c>
      <c r="B183" s="31"/>
      <c r="C183" s="31" t="s">
        <v>287</v>
      </c>
      <c r="D183" s="44">
        <v>-8000</v>
      </c>
      <c r="E183" s="35">
        <v>-23.75</v>
      </c>
      <c r="F183" s="36">
        <v>-1.5999999999999999E-5</v>
      </c>
      <c r="G183" s="16"/>
    </row>
    <row r="184" spans="1:7" x14ac:dyDescent="0.25">
      <c r="A184" s="13" t="s">
        <v>3049</v>
      </c>
      <c r="B184" s="31"/>
      <c r="C184" s="31" t="s">
        <v>578</v>
      </c>
      <c r="D184" s="44">
        <v>-1350</v>
      </c>
      <c r="E184" s="35">
        <v>-24.26</v>
      </c>
      <c r="F184" s="36">
        <v>-1.5999999999999999E-5</v>
      </c>
      <c r="G184" s="16"/>
    </row>
    <row r="185" spans="1:7" x14ac:dyDescent="0.25">
      <c r="A185" s="13" t="s">
        <v>3050</v>
      </c>
      <c r="B185" s="31"/>
      <c r="C185" s="31" t="s">
        <v>349</v>
      </c>
      <c r="D185" s="44">
        <v>-2900</v>
      </c>
      <c r="E185" s="35">
        <v>-28.08</v>
      </c>
      <c r="F185" s="36">
        <v>-1.9000000000000001E-5</v>
      </c>
      <c r="G185" s="16"/>
    </row>
    <row r="186" spans="1:7" x14ac:dyDescent="0.25">
      <c r="A186" s="13" t="s">
        <v>3051</v>
      </c>
      <c r="B186" s="31"/>
      <c r="C186" s="31" t="s">
        <v>260</v>
      </c>
      <c r="D186" s="44">
        <v>-11700</v>
      </c>
      <c r="E186" s="35">
        <v>-29.25</v>
      </c>
      <c r="F186" s="36">
        <v>-2.0000000000000002E-5</v>
      </c>
      <c r="G186" s="16"/>
    </row>
    <row r="187" spans="1:7" x14ac:dyDescent="0.25">
      <c r="A187" s="13" t="s">
        <v>3052</v>
      </c>
      <c r="B187" s="31"/>
      <c r="C187" s="31" t="s">
        <v>311</v>
      </c>
      <c r="D187" s="44">
        <v>-1200</v>
      </c>
      <c r="E187" s="35">
        <v>-30.31</v>
      </c>
      <c r="F187" s="36">
        <v>-2.0999999999999999E-5</v>
      </c>
      <c r="G187" s="16"/>
    </row>
    <row r="188" spans="1:7" x14ac:dyDescent="0.25">
      <c r="A188" s="13" t="s">
        <v>3053</v>
      </c>
      <c r="B188" s="31"/>
      <c r="C188" s="31" t="s">
        <v>355</v>
      </c>
      <c r="D188" s="44">
        <v>-1500</v>
      </c>
      <c r="E188" s="35">
        <v>-31.1</v>
      </c>
      <c r="F188" s="36">
        <v>-2.0999999999999999E-5</v>
      </c>
      <c r="G188" s="16"/>
    </row>
    <row r="189" spans="1:7" x14ac:dyDescent="0.25">
      <c r="A189" s="13" t="s">
        <v>3054</v>
      </c>
      <c r="B189" s="31"/>
      <c r="C189" s="31" t="s">
        <v>281</v>
      </c>
      <c r="D189" s="44">
        <v>-4500</v>
      </c>
      <c r="E189" s="35">
        <v>-36.39</v>
      </c>
      <c r="F189" s="36">
        <v>-2.5000000000000001E-5</v>
      </c>
      <c r="G189" s="16"/>
    </row>
    <row r="190" spans="1:7" x14ac:dyDescent="0.25">
      <c r="A190" s="13" t="s">
        <v>3055</v>
      </c>
      <c r="B190" s="31"/>
      <c r="C190" s="31" t="s">
        <v>260</v>
      </c>
      <c r="D190" s="44">
        <v>-12000</v>
      </c>
      <c r="E190" s="35">
        <v>-42.8</v>
      </c>
      <c r="F190" s="36">
        <v>-2.9E-5</v>
      </c>
      <c r="G190" s="16"/>
    </row>
    <row r="191" spans="1:7" x14ac:dyDescent="0.25">
      <c r="A191" s="13" t="s">
        <v>3056</v>
      </c>
      <c r="B191" s="31"/>
      <c r="C191" s="31" t="s">
        <v>281</v>
      </c>
      <c r="D191" s="44">
        <v>-21700</v>
      </c>
      <c r="E191" s="35">
        <v>-63.47</v>
      </c>
      <c r="F191" s="36">
        <v>-4.3999999999999999E-5</v>
      </c>
      <c r="G191" s="16"/>
    </row>
    <row r="192" spans="1:7" x14ac:dyDescent="0.25">
      <c r="A192" s="13" t="s">
        <v>3057</v>
      </c>
      <c r="B192" s="31"/>
      <c r="C192" s="31" t="s">
        <v>292</v>
      </c>
      <c r="D192" s="44">
        <v>-3850</v>
      </c>
      <c r="E192" s="35">
        <v>-68.430000000000007</v>
      </c>
      <c r="F192" s="36">
        <v>-4.6999999999999997E-5</v>
      </c>
      <c r="G192" s="16"/>
    </row>
    <row r="193" spans="1:7" x14ac:dyDescent="0.25">
      <c r="A193" s="13" t="s">
        <v>3058</v>
      </c>
      <c r="B193" s="31"/>
      <c r="C193" s="31" t="s">
        <v>260</v>
      </c>
      <c r="D193" s="44">
        <v>-60750</v>
      </c>
      <c r="E193" s="35">
        <v>-75.790000000000006</v>
      </c>
      <c r="F193" s="36">
        <v>-5.1999999999999997E-5</v>
      </c>
      <c r="G193" s="16"/>
    </row>
    <row r="194" spans="1:7" x14ac:dyDescent="0.25">
      <c r="A194" s="13" t="s">
        <v>3059</v>
      </c>
      <c r="B194" s="31"/>
      <c r="C194" s="31" t="s">
        <v>352</v>
      </c>
      <c r="D194" s="44">
        <v>-3500</v>
      </c>
      <c r="E194" s="35">
        <v>-76.52</v>
      </c>
      <c r="F194" s="36">
        <v>-5.3000000000000001E-5</v>
      </c>
      <c r="G194" s="16"/>
    </row>
    <row r="195" spans="1:7" x14ac:dyDescent="0.25">
      <c r="A195" s="13" t="s">
        <v>3060</v>
      </c>
      <c r="B195" s="31"/>
      <c r="C195" s="31" t="s">
        <v>326</v>
      </c>
      <c r="D195" s="44">
        <v>-14300</v>
      </c>
      <c r="E195" s="35">
        <v>-85.34</v>
      </c>
      <c r="F195" s="36">
        <v>-5.8999999999999998E-5</v>
      </c>
      <c r="G195" s="16"/>
    </row>
    <row r="196" spans="1:7" x14ac:dyDescent="0.25">
      <c r="A196" s="13" t="s">
        <v>3061</v>
      </c>
      <c r="B196" s="31"/>
      <c r="C196" s="31" t="s">
        <v>287</v>
      </c>
      <c r="D196" s="44">
        <v>-40800</v>
      </c>
      <c r="E196" s="35">
        <v>-121.89</v>
      </c>
      <c r="F196" s="36">
        <v>-8.3999999999999995E-5</v>
      </c>
      <c r="G196" s="16"/>
    </row>
    <row r="197" spans="1:7" x14ac:dyDescent="0.25">
      <c r="A197" s="13" t="s">
        <v>3062</v>
      </c>
      <c r="B197" s="31"/>
      <c r="C197" s="31" t="s">
        <v>281</v>
      </c>
      <c r="D197" s="44">
        <v>-58750</v>
      </c>
      <c r="E197" s="35">
        <v>-132.83000000000001</v>
      </c>
      <c r="F197" s="36">
        <v>-9.2E-5</v>
      </c>
      <c r="G197" s="16"/>
    </row>
    <row r="198" spans="1:7" x14ac:dyDescent="0.25">
      <c r="A198" s="13" t="s">
        <v>3063</v>
      </c>
      <c r="B198" s="31"/>
      <c r="C198" s="31" t="s">
        <v>333</v>
      </c>
      <c r="D198" s="44">
        <v>-32000</v>
      </c>
      <c r="E198" s="35">
        <v>-163.65</v>
      </c>
      <c r="F198" s="36">
        <v>-1.13E-4</v>
      </c>
      <c r="G198" s="16"/>
    </row>
    <row r="199" spans="1:7" x14ac:dyDescent="0.25">
      <c r="A199" s="13" t="s">
        <v>3064</v>
      </c>
      <c r="B199" s="31"/>
      <c r="C199" s="31" t="s">
        <v>392</v>
      </c>
      <c r="D199" s="44">
        <v>-37800</v>
      </c>
      <c r="E199" s="35">
        <v>-170.42</v>
      </c>
      <c r="F199" s="36">
        <v>-1.18E-4</v>
      </c>
      <c r="G199" s="16"/>
    </row>
    <row r="200" spans="1:7" x14ac:dyDescent="0.25">
      <c r="A200" s="13" t="s">
        <v>3065</v>
      </c>
      <c r="B200" s="31"/>
      <c r="C200" s="31" t="s">
        <v>281</v>
      </c>
      <c r="D200" s="44">
        <v>-2100</v>
      </c>
      <c r="E200" s="35">
        <v>-184.23</v>
      </c>
      <c r="F200" s="36">
        <v>-1.27E-4</v>
      </c>
      <c r="G200" s="16"/>
    </row>
    <row r="201" spans="1:7" x14ac:dyDescent="0.25">
      <c r="A201" s="13" t="s">
        <v>2993</v>
      </c>
      <c r="B201" s="31"/>
      <c r="C201" s="31" t="s">
        <v>292</v>
      </c>
      <c r="D201" s="44">
        <v>-60000</v>
      </c>
      <c r="E201" s="35">
        <v>-217.11</v>
      </c>
      <c r="F201" s="36">
        <v>-1.4999999999999999E-4</v>
      </c>
      <c r="G201" s="16"/>
    </row>
    <row r="202" spans="1:7" x14ac:dyDescent="0.25">
      <c r="A202" s="13" t="s">
        <v>3066</v>
      </c>
      <c r="B202" s="31"/>
      <c r="C202" s="31" t="s">
        <v>292</v>
      </c>
      <c r="D202" s="44">
        <v>-9775</v>
      </c>
      <c r="E202" s="35">
        <v>-226.47</v>
      </c>
      <c r="F202" s="36">
        <v>-1.5699999999999999E-4</v>
      </c>
      <c r="G202" s="16"/>
    </row>
    <row r="203" spans="1:7" x14ac:dyDescent="0.25">
      <c r="A203" s="13" t="s">
        <v>3067</v>
      </c>
      <c r="B203" s="31"/>
      <c r="C203" s="31" t="s">
        <v>273</v>
      </c>
      <c r="D203" s="44">
        <v>-36750</v>
      </c>
      <c r="E203" s="35">
        <v>-228.6</v>
      </c>
      <c r="F203" s="36">
        <v>-1.5799999999999999E-4</v>
      </c>
      <c r="G203" s="16"/>
    </row>
    <row r="204" spans="1:7" x14ac:dyDescent="0.25">
      <c r="A204" s="13" t="s">
        <v>3068</v>
      </c>
      <c r="B204" s="31"/>
      <c r="C204" s="31" t="s">
        <v>292</v>
      </c>
      <c r="D204" s="44">
        <v>-12150</v>
      </c>
      <c r="E204" s="35">
        <v>-243.57</v>
      </c>
      <c r="F204" s="36">
        <v>-1.6799999999999999E-4</v>
      </c>
      <c r="G204" s="16"/>
    </row>
    <row r="205" spans="1:7" x14ac:dyDescent="0.25">
      <c r="A205" s="13" t="s">
        <v>3069</v>
      </c>
      <c r="B205" s="31"/>
      <c r="C205" s="31" t="s">
        <v>278</v>
      </c>
      <c r="D205" s="44">
        <v>-91200</v>
      </c>
      <c r="E205" s="35">
        <v>-270.45</v>
      </c>
      <c r="F205" s="36">
        <v>-1.8699999999999999E-4</v>
      </c>
      <c r="G205" s="16"/>
    </row>
    <row r="206" spans="1:7" x14ac:dyDescent="0.25">
      <c r="A206" s="13" t="s">
        <v>1533</v>
      </c>
      <c r="B206" s="31"/>
      <c r="C206" s="31" t="s">
        <v>437</v>
      </c>
      <c r="D206" s="44">
        <v>-22500</v>
      </c>
      <c r="E206" s="35">
        <v>-289.45999999999998</v>
      </c>
      <c r="F206" s="36">
        <v>-2.0000000000000001E-4</v>
      </c>
      <c r="G206" s="16"/>
    </row>
    <row r="207" spans="1:7" x14ac:dyDescent="0.25">
      <c r="A207" s="13" t="s">
        <v>3070</v>
      </c>
      <c r="B207" s="31"/>
      <c r="C207" s="31" t="s">
        <v>292</v>
      </c>
      <c r="D207" s="44">
        <v>-24000</v>
      </c>
      <c r="E207" s="35">
        <v>-294.52999999999997</v>
      </c>
      <c r="F207" s="36">
        <v>-2.04E-4</v>
      </c>
      <c r="G207" s="16"/>
    </row>
    <row r="208" spans="1:7" x14ac:dyDescent="0.25">
      <c r="A208" s="13" t="s">
        <v>3071</v>
      </c>
      <c r="B208" s="31"/>
      <c r="C208" s="31" t="s">
        <v>304</v>
      </c>
      <c r="D208" s="44">
        <v>-39000</v>
      </c>
      <c r="E208" s="35">
        <v>-366.83</v>
      </c>
      <c r="F208" s="36">
        <v>-2.5399999999999999E-4</v>
      </c>
      <c r="G208" s="16"/>
    </row>
    <row r="209" spans="1:7" x14ac:dyDescent="0.25">
      <c r="A209" s="13" t="s">
        <v>3072</v>
      </c>
      <c r="B209" s="31"/>
      <c r="C209" s="31" t="s">
        <v>311</v>
      </c>
      <c r="D209" s="44">
        <v>-381300</v>
      </c>
      <c r="E209" s="35">
        <v>-402.39</v>
      </c>
      <c r="F209" s="36">
        <v>-2.7900000000000001E-4</v>
      </c>
      <c r="G209" s="16"/>
    </row>
    <row r="210" spans="1:7" x14ac:dyDescent="0.25">
      <c r="A210" s="13" t="s">
        <v>3073</v>
      </c>
      <c r="B210" s="31"/>
      <c r="C210" s="31" t="s">
        <v>444</v>
      </c>
      <c r="D210" s="44">
        <v>-111375</v>
      </c>
      <c r="E210" s="35">
        <v>-429.29</v>
      </c>
      <c r="F210" s="36">
        <v>-2.9700000000000001E-4</v>
      </c>
      <c r="G210" s="16"/>
    </row>
    <row r="211" spans="1:7" x14ac:dyDescent="0.25">
      <c r="A211" s="13" t="s">
        <v>1537</v>
      </c>
      <c r="B211" s="31"/>
      <c r="C211" s="31" t="s">
        <v>466</v>
      </c>
      <c r="D211" s="44">
        <v>-12600</v>
      </c>
      <c r="E211" s="35">
        <v>-433.26</v>
      </c>
      <c r="F211" s="36">
        <v>-2.9999999999999997E-4</v>
      </c>
      <c r="G211" s="16"/>
    </row>
    <row r="212" spans="1:7" x14ac:dyDescent="0.25">
      <c r="A212" s="13" t="s">
        <v>1535</v>
      </c>
      <c r="B212" s="31"/>
      <c r="C212" s="31" t="s">
        <v>346</v>
      </c>
      <c r="D212" s="44">
        <v>-47250</v>
      </c>
      <c r="E212" s="35">
        <v>-456.01</v>
      </c>
      <c r="F212" s="36">
        <v>-3.1599999999999998E-4</v>
      </c>
      <c r="G212" s="16"/>
    </row>
    <row r="213" spans="1:7" x14ac:dyDescent="0.25">
      <c r="A213" s="13" t="s">
        <v>1532</v>
      </c>
      <c r="B213" s="31"/>
      <c r="C213" s="31" t="s">
        <v>578</v>
      </c>
      <c r="D213" s="44">
        <v>-121250</v>
      </c>
      <c r="E213" s="35">
        <v>-500.7</v>
      </c>
      <c r="F213" s="36">
        <v>-3.4699999999999998E-4</v>
      </c>
      <c r="G213" s="16"/>
    </row>
    <row r="214" spans="1:7" x14ac:dyDescent="0.25">
      <c r="A214" s="13" t="s">
        <v>1536</v>
      </c>
      <c r="B214" s="31"/>
      <c r="C214" s="31" t="s">
        <v>273</v>
      </c>
      <c r="D214" s="44">
        <v>-18750</v>
      </c>
      <c r="E214" s="35">
        <v>-505.26</v>
      </c>
      <c r="F214" s="36">
        <v>-3.5E-4</v>
      </c>
      <c r="G214" s="16"/>
    </row>
    <row r="215" spans="1:7" x14ac:dyDescent="0.25">
      <c r="A215" s="13" t="s">
        <v>3074</v>
      </c>
      <c r="B215" s="31"/>
      <c r="C215" s="31" t="s">
        <v>292</v>
      </c>
      <c r="D215" s="44">
        <v>-9625</v>
      </c>
      <c r="E215" s="35">
        <v>-510.51</v>
      </c>
      <c r="F215" s="36">
        <v>-3.5399999999999999E-4</v>
      </c>
      <c r="G215" s="16"/>
    </row>
    <row r="216" spans="1:7" x14ac:dyDescent="0.25">
      <c r="A216" s="13" t="s">
        <v>3075</v>
      </c>
      <c r="B216" s="31"/>
      <c r="C216" s="31" t="s">
        <v>292</v>
      </c>
      <c r="D216" s="44">
        <v>-12250</v>
      </c>
      <c r="E216" s="35">
        <v>-518.21</v>
      </c>
      <c r="F216" s="36">
        <v>-3.59E-4</v>
      </c>
      <c r="G216" s="16"/>
    </row>
    <row r="217" spans="1:7" x14ac:dyDescent="0.25">
      <c r="A217" s="13" t="s">
        <v>1556</v>
      </c>
      <c r="B217" s="31"/>
      <c r="C217" s="31" t="s">
        <v>424</v>
      </c>
      <c r="D217" s="44">
        <v>-142500</v>
      </c>
      <c r="E217" s="35">
        <v>-551.62</v>
      </c>
      <c r="F217" s="36">
        <v>-3.8200000000000002E-4</v>
      </c>
      <c r="G217" s="16"/>
    </row>
    <row r="218" spans="1:7" x14ac:dyDescent="0.25">
      <c r="A218" s="13" t="s">
        <v>3076</v>
      </c>
      <c r="B218" s="31"/>
      <c r="C218" s="31" t="s">
        <v>451</v>
      </c>
      <c r="D218" s="44">
        <v>-38150</v>
      </c>
      <c r="E218" s="35">
        <v>-574.08000000000004</v>
      </c>
      <c r="F218" s="36">
        <v>-3.9800000000000002E-4</v>
      </c>
      <c r="G218" s="16"/>
    </row>
    <row r="219" spans="1:7" x14ac:dyDescent="0.25">
      <c r="A219" s="13" t="s">
        <v>3077</v>
      </c>
      <c r="B219" s="31"/>
      <c r="C219" s="31" t="s">
        <v>273</v>
      </c>
      <c r="D219" s="44">
        <v>-543750</v>
      </c>
      <c r="E219" s="35">
        <v>-625.97</v>
      </c>
      <c r="F219" s="36">
        <v>-4.3399999999999998E-4</v>
      </c>
      <c r="G219" s="16"/>
    </row>
    <row r="220" spans="1:7" x14ac:dyDescent="0.25">
      <c r="A220" s="13" t="s">
        <v>3078</v>
      </c>
      <c r="B220" s="31"/>
      <c r="C220" s="31" t="s">
        <v>295</v>
      </c>
      <c r="D220" s="44">
        <v>-28875</v>
      </c>
      <c r="E220" s="35">
        <v>-681.8</v>
      </c>
      <c r="F220" s="36">
        <v>-4.73E-4</v>
      </c>
      <c r="G220" s="16"/>
    </row>
    <row r="221" spans="1:7" x14ac:dyDescent="0.25">
      <c r="A221" s="13" t="s">
        <v>3079</v>
      </c>
      <c r="B221" s="31"/>
      <c r="C221" s="31" t="s">
        <v>326</v>
      </c>
      <c r="D221" s="44">
        <v>-38625</v>
      </c>
      <c r="E221" s="35">
        <v>-690.23</v>
      </c>
      <c r="F221" s="36">
        <v>-4.7800000000000002E-4</v>
      </c>
      <c r="G221" s="16"/>
    </row>
    <row r="222" spans="1:7" x14ac:dyDescent="0.25">
      <c r="A222" s="13" t="s">
        <v>3080</v>
      </c>
      <c r="B222" s="31"/>
      <c r="C222" s="31" t="s">
        <v>311</v>
      </c>
      <c r="D222" s="44">
        <v>-2475</v>
      </c>
      <c r="E222" s="35">
        <v>-713.67</v>
      </c>
      <c r="F222" s="36">
        <v>-4.95E-4</v>
      </c>
      <c r="G222" s="16"/>
    </row>
    <row r="223" spans="1:7" x14ac:dyDescent="0.25">
      <c r="A223" s="13" t="s">
        <v>3081</v>
      </c>
      <c r="B223" s="31"/>
      <c r="C223" s="31" t="s">
        <v>366</v>
      </c>
      <c r="D223" s="44">
        <v>-108800</v>
      </c>
      <c r="E223" s="35">
        <v>-715.85</v>
      </c>
      <c r="F223" s="36">
        <v>-4.9600000000000002E-4</v>
      </c>
      <c r="G223" s="16"/>
    </row>
    <row r="224" spans="1:7" x14ac:dyDescent="0.25">
      <c r="A224" s="13" t="s">
        <v>3082</v>
      </c>
      <c r="B224" s="31"/>
      <c r="C224" s="31" t="s">
        <v>371</v>
      </c>
      <c r="D224" s="44">
        <v>-64375</v>
      </c>
      <c r="E224" s="35">
        <v>-717.78</v>
      </c>
      <c r="F224" s="36">
        <v>-4.9700000000000005E-4</v>
      </c>
      <c r="G224" s="16"/>
    </row>
    <row r="225" spans="1:7" x14ac:dyDescent="0.25">
      <c r="A225" s="13" t="s">
        <v>3083</v>
      </c>
      <c r="B225" s="31"/>
      <c r="C225" s="31" t="s">
        <v>273</v>
      </c>
      <c r="D225" s="44">
        <v>-79500</v>
      </c>
      <c r="E225" s="35">
        <v>-749.69</v>
      </c>
      <c r="F225" s="36">
        <v>-5.1999999999999995E-4</v>
      </c>
      <c r="G225" s="16"/>
    </row>
    <row r="226" spans="1:7" x14ac:dyDescent="0.25">
      <c r="A226" s="13" t="s">
        <v>3084</v>
      </c>
      <c r="B226" s="31"/>
      <c r="C226" s="31" t="s">
        <v>292</v>
      </c>
      <c r="D226" s="44">
        <v>-91800</v>
      </c>
      <c r="E226" s="35">
        <v>-803.94</v>
      </c>
      <c r="F226" s="36">
        <v>-5.5699999999999999E-4</v>
      </c>
      <c r="G226" s="16"/>
    </row>
    <row r="227" spans="1:7" x14ac:dyDescent="0.25">
      <c r="A227" s="13" t="s">
        <v>3085</v>
      </c>
      <c r="B227" s="31"/>
      <c r="C227" s="31" t="s">
        <v>281</v>
      </c>
      <c r="D227" s="44">
        <v>-223600</v>
      </c>
      <c r="E227" s="35">
        <v>-850.91</v>
      </c>
      <c r="F227" s="36">
        <v>-5.9000000000000003E-4</v>
      </c>
      <c r="G227" s="16"/>
    </row>
    <row r="228" spans="1:7" x14ac:dyDescent="0.25">
      <c r="A228" s="13" t="s">
        <v>3086</v>
      </c>
      <c r="B228" s="31"/>
      <c r="C228" s="31" t="s">
        <v>366</v>
      </c>
      <c r="D228" s="44">
        <v>-29225</v>
      </c>
      <c r="E228" s="35">
        <v>-912.02</v>
      </c>
      <c r="F228" s="36">
        <v>-6.3199999999999997E-4</v>
      </c>
      <c r="G228" s="16"/>
    </row>
    <row r="229" spans="1:7" x14ac:dyDescent="0.25">
      <c r="A229" s="13" t="s">
        <v>3087</v>
      </c>
      <c r="B229" s="31"/>
      <c r="C229" s="31" t="s">
        <v>292</v>
      </c>
      <c r="D229" s="44">
        <v>-72500</v>
      </c>
      <c r="E229" s="35">
        <v>-914.15</v>
      </c>
      <c r="F229" s="36">
        <v>-6.3400000000000001E-4</v>
      </c>
      <c r="G229" s="16"/>
    </row>
    <row r="230" spans="1:7" x14ac:dyDescent="0.25">
      <c r="A230" s="13" t="s">
        <v>3088</v>
      </c>
      <c r="B230" s="31"/>
      <c r="C230" s="31" t="s">
        <v>326</v>
      </c>
      <c r="D230" s="44">
        <v>-57200</v>
      </c>
      <c r="E230" s="35">
        <v>-979.09</v>
      </c>
      <c r="F230" s="36">
        <v>-6.7900000000000002E-4</v>
      </c>
      <c r="G230" s="16"/>
    </row>
    <row r="231" spans="1:7" x14ac:dyDescent="0.25">
      <c r="A231" s="13" t="s">
        <v>3089</v>
      </c>
      <c r="B231" s="31"/>
      <c r="C231" s="31" t="s">
        <v>437</v>
      </c>
      <c r="D231" s="44">
        <v>-8150</v>
      </c>
      <c r="E231" s="35">
        <v>-988.02</v>
      </c>
      <c r="F231" s="36">
        <v>-6.8499999999999995E-4</v>
      </c>
      <c r="G231" s="16"/>
    </row>
    <row r="232" spans="1:7" x14ac:dyDescent="0.25">
      <c r="A232" s="13" t="s">
        <v>3090</v>
      </c>
      <c r="B232" s="31"/>
      <c r="C232" s="31" t="s">
        <v>1070</v>
      </c>
      <c r="D232" s="44">
        <v>-3255</v>
      </c>
      <c r="E232" s="35">
        <v>-1032.6500000000001</v>
      </c>
      <c r="F232" s="36">
        <v>-7.1599999999999995E-4</v>
      </c>
      <c r="G232" s="16"/>
    </row>
    <row r="233" spans="1:7" x14ac:dyDescent="0.25">
      <c r="A233" s="13" t="s">
        <v>3091</v>
      </c>
      <c r="B233" s="31"/>
      <c r="C233" s="31" t="s">
        <v>349</v>
      </c>
      <c r="D233" s="44">
        <v>-114550</v>
      </c>
      <c r="E233" s="35">
        <v>-1102.31</v>
      </c>
      <c r="F233" s="36">
        <v>-7.6400000000000003E-4</v>
      </c>
      <c r="G233" s="16"/>
    </row>
    <row r="234" spans="1:7" x14ac:dyDescent="0.25">
      <c r="A234" s="13" t="s">
        <v>3092</v>
      </c>
      <c r="B234" s="31"/>
      <c r="C234" s="31" t="s">
        <v>295</v>
      </c>
      <c r="D234" s="44">
        <v>-59950</v>
      </c>
      <c r="E234" s="35">
        <v>-1232.0899999999999</v>
      </c>
      <c r="F234" s="36">
        <v>-8.5400000000000005E-4</v>
      </c>
      <c r="G234" s="16"/>
    </row>
    <row r="235" spans="1:7" x14ac:dyDescent="0.25">
      <c r="A235" s="13" t="s">
        <v>3093</v>
      </c>
      <c r="B235" s="31"/>
      <c r="C235" s="31" t="s">
        <v>378</v>
      </c>
      <c r="D235" s="44">
        <v>-64400</v>
      </c>
      <c r="E235" s="35">
        <v>-1253.74</v>
      </c>
      <c r="F235" s="36">
        <v>-8.6899999999999998E-4</v>
      </c>
      <c r="G235" s="16"/>
    </row>
    <row r="236" spans="1:7" x14ac:dyDescent="0.25">
      <c r="A236" s="13" t="s">
        <v>2995</v>
      </c>
      <c r="B236" s="31"/>
      <c r="C236" s="31" t="s">
        <v>260</v>
      </c>
      <c r="D236" s="44">
        <v>-2272375</v>
      </c>
      <c r="E236" s="35">
        <v>-1342.29</v>
      </c>
      <c r="F236" s="36">
        <v>-9.3099999999999997E-4</v>
      </c>
      <c r="G236" s="16"/>
    </row>
    <row r="237" spans="1:7" x14ac:dyDescent="0.25">
      <c r="A237" s="13" t="s">
        <v>3094</v>
      </c>
      <c r="B237" s="31"/>
      <c r="C237" s="31" t="s">
        <v>260</v>
      </c>
      <c r="D237" s="44">
        <v>-988000</v>
      </c>
      <c r="E237" s="35">
        <v>-1360.87</v>
      </c>
      <c r="F237" s="36">
        <v>-9.4399999999999996E-4</v>
      </c>
      <c r="G237" s="16"/>
    </row>
    <row r="238" spans="1:7" x14ac:dyDescent="0.25">
      <c r="A238" s="13" t="s">
        <v>3095</v>
      </c>
      <c r="B238" s="31"/>
      <c r="C238" s="31" t="s">
        <v>287</v>
      </c>
      <c r="D238" s="44">
        <v>-27450</v>
      </c>
      <c r="E238" s="35">
        <v>-1396.66</v>
      </c>
      <c r="F238" s="36">
        <v>-9.68E-4</v>
      </c>
      <c r="G238" s="16"/>
    </row>
    <row r="239" spans="1:7" x14ac:dyDescent="0.25">
      <c r="A239" s="13" t="s">
        <v>3096</v>
      </c>
      <c r="B239" s="31"/>
      <c r="C239" s="31" t="s">
        <v>316</v>
      </c>
      <c r="D239" s="44">
        <v>-352800</v>
      </c>
      <c r="E239" s="35">
        <v>-1420.02</v>
      </c>
      <c r="F239" s="36">
        <v>-9.8499999999999998E-4</v>
      </c>
      <c r="G239" s="16"/>
    </row>
    <row r="240" spans="1:7" x14ac:dyDescent="0.25">
      <c r="A240" s="13" t="s">
        <v>3097</v>
      </c>
      <c r="B240" s="31"/>
      <c r="C240" s="31" t="s">
        <v>304</v>
      </c>
      <c r="D240" s="44">
        <v>-618750</v>
      </c>
      <c r="E240" s="35">
        <v>-1458.39</v>
      </c>
      <c r="F240" s="36">
        <v>-1.011E-3</v>
      </c>
      <c r="G240" s="16"/>
    </row>
    <row r="241" spans="1:7" x14ac:dyDescent="0.25">
      <c r="A241" s="13" t="s">
        <v>3098</v>
      </c>
      <c r="B241" s="31"/>
      <c r="C241" s="31" t="s">
        <v>295</v>
      </c>
      <c r="D241" s="44">
        <v>-132375</v>
      </c>
      <c r="E241" s="35">
        <v>-1480.61</v>
      </c>
      <c r="F241" s="36">
        <v>-1.0269999999999999E-3</v>
      </c>
      <c r="G241" s="16"/>
    </row>
    <row r="242" spans="1:7" x14ac:dyDescent="0.25">
      <c r="A242" s="13" t="s">
        <v>3099</v>
      </c>
      <c r="B242" s="31"/>
      <c r="C242" s="31" t="s">
        <v>295</v>
      </c>
      <c r="D242" s="44">
        <v>-64575</v>
      </c>
      <c r="E242" s="35">
        <v>-1525</v>
      </c>
      <c r="F242" s="36">
        <v>-1.0579999999999999E-3</v>
      </c>
      <c r="G242" s="16"/>
    </row>
    <row r="243" spans="1:7" x14ac:dyDescent="0.25">
      <c r="A243" s="13" t="s">
        <v>3100</v>
      </c>
      <c r="B243" s="31"/>
      <c r="C243" s="31" t="s">
        <v>451</v>
      </c>
      <c r="D243" s="44">
        <v>-104500</v>
      </c>
      <c r="E243" s="35">
        <v>-1539.7</v>
      </c>
      <c r="F243" s="36">
        <v>-1.0679999999999999E-3</v>
      </c>
      <c r="G243" s="16"/>
    </row>
    <row r="244" spans="1:7" x14ac:dyDescent="0.25">
      <c r="A244" s="13" t="s">
        <v>3101</v>
      </c>
      <c r="B244" s="31"/>
      <c r="C244" s="31" t="s">
        <v>278</v>
      </c>
      <c r="D244" s="44">
        <v>-128775</v>
      </c>
      <c r="E244" s="35">
        <v>-1689.4</v>
      </c>
      <c r="F244" s="36">
        <v>-1.1720000000000001E-3</v>
      </c>
      <c r="G244" s="16"/>
    </row>
    <row r="245" spans="1:7" x14ac:dyDescent="0.25">
      <c r="A245" s="13" t="s">
        <v>3102</v>
      </c>
      <c r="B245" s="31"/>
      <c r="C245" s="31" t="s">
        <v>355</v>
      </c>
      <c r="D245" s="44">
        <v>-82200</v>
      </c>
      <c r="E245" s="35">
        <v>-1694.72</v>
      </c>
      <c r="F245" s="36">
        <v>-1.175E-3</v>
      </c>
      <c r="G245" s="16"/>
    </row>
    <row r="246" spans="1:7" x14ac:dyDescent="0.25">
      <c r="A246" s="13" t="s">
        <v>3103</v>
      </c>
      <c r="B246" s="31"/>
      <c r="C246" s="31" t="s">
        <v>444</v>
      </c>
      <c r="D246" s="44">
        <v>-147200</v>
      </c>
      <c r="E246" s="35">
        <v>-1798.64</v>
      </c>
      <c r="F246" s="36">
        <v>-1.2470000000000001E-3</v>
      </c>
      <c r="G246" s="16"/>
    </row>
    <row r="247" spans="1:7" x14ac:dyDescent="0.25">
      <c r="A247" s="13" t="s">
        <v>1534</v>
      </c>
      <c r="B247" s="31"/>
      <c r="C247" s="31" t="s">
        <v>451</v>
      </c>
      <c r="D247" s="44">
        <v>-159750</v>
      </c>
      <c r="E247" s="35">
        <v>-1803.1</v>
      </c>
      <c r="F247" s="36">
        <v>-1.25E-3</v>
      </c>
      <c r="G247" s="16"/>
    </row>
    <row r="248" spans="1:7" x14ac:dyDescent="0.25">
      <c r="A248" s="13" t="s">
        <v>3104</v>
      </c>
      <c r="B248" s="31"/>
      <c r="C248" s="31" t="s">
        <v>311</v>
      </c>
      <c r="D248" s="44">
        <v>-176000</v>
      </c>
      <c r="E248" s="35">
        <v>-1817.73</v>
      </c>
      <c r="F248" s="36">
        <v>-1.261E-3</v>
      </c>
      <c r="G248" s="16"/>
    </row>
    <row r="249" spans="1:7" x14ac:dyDescent="0.25">
      <c r="A249" s="13" t="s">
        <v>3105</v>
      </c>
      <c r="B249" s="31"/>
      <c r="C249" s="31" t="s">
        <v>281</v>
      </c>
      <c r="D249" s="44">
        <v>-116750</v>
      </c>
      <c r="E249" s="35">
        <v>-1911.31</v>
      </c>
      <c r="F249" s="36">
        <v>-1.3259999999999999E-3</v>
      </c>
      <c r="G249" s="16"/>
    </row>
    <row r="250" spans="1:7" x14ac:dyDescent="0.25">
      <c r="A250" s="13" t="s">
        <v>3106</v>
      </c>
      <c r="B250" s="31"/>
      <c r="C250" s="31" t="s">
        <v>281</v>
      </c>
      <c r="D250" s="44">
        <v>-146875</v>
      </c>
      <c r="E250" s="35">
        <v>-1995</v>
      </c>
      <c r="F250" s="36">
        <v>-1.384E-3</v>
      </c>
      <c r="G250" s="16"/>
    </row>
    <row r="251" spans="1:7" x14ac:dyDescent="0.25">
      <c r="A251" s="13" t="s">
        <v>3107</v>
      </c>
      <c r="B251" s="31"/>
      <c r="C251" s="31" t="s">
        <v>281</v>
      </c>
      <c r="D251" s="44">
        <v>-267800</v>
      </c>
      <c r="E251" s="35">
        <v>-2025.37</v>
      </c>
      <c r="F251" s="36">
        <v>-1.405E-3</v>
      </c>
      <c r="G251" s="16"/>
    </row>
    <row r="252" spans="1:7" x14ac:dyDescent="0.25">
      <c r="A252" s="13" t="s">
        <v>3108</v>
      </c>
      <c r="B252" s="31"/>
      <c r="C252" s="31" t="s">
        <v>268</v>
      </c>
      <c r="D252" s="44">
        <v>-2606500</v>
      </c>
      <c r="E252" s="35">
        <v>-2027.34</v>
      </c>
      <c r="F252" s="36">
        <v>-1.4059999999999999E-3</v>
      </c>
      <c r="G252" s="16"/>
    </row>
    <row r="253" spans="1:7" x14ac:dyDescent="0.25">
      <c r="A253" s="13" t="s">
        <v>3109</v>
      </c>
      <c r="B253" s="31"/>
      <c r="C253" s="31" t="s">
        <v>366</v>
      </c>
      <c r="D253" s="44">
        <v>-5135225</v>
      </c>
      <c r="E253" s="35">
        <v>-2036.63</v>
      </c>
      <c r="F253" s="36">
        <v>-1.4120000000000001E-3</v>
      </c>
      <c r="G253" s="16"/>
    </row>
    <row r="254" spans="1:7" x14ac:dyDescent="0.25">
      <c r="A254" s="13" t="s">
        <v>1540</v>
      </c>
      <c r="B254" s="31"/>
      <c r="C254" s="31" t="s">
        <v>349</v>
      </c>
      <c r="D254" s="44">
        <v>-143150</v>
      </c>
      <c r="E254" s="35">
        <v>-2047.33</v>
      </c>
      <c r="F254" s="36">
        <v>-1.42E-3</v>
      </c>
      <c r="G254" s="16"/>
    </row>
    <row r="255" spans="1:7" x14ac:dyDescent="0.25">
      <c r="A255" s="13" t="s">
        <v>3110</v>
      </c>
      <c r="B255" s="31"/>
      <c r="C255" s="31" t="s">
        <v>366</v>
      </c>
      <c r="D255" s="44">
        <v>-8650</v>
      </c>
      <c r="E255" s="35">
        <v>-2107.14</v>
      </c>
      <c r="F255" s="36">
        <v>-1.4610000000000001E-3</v>
      </c>
      <c r="G255" s="16"/>
    </row>
    <row r="256" spans="1:7" x14ac:dyDescent="0.25">
      <c r="A256" s="13" t="s">
        <v>3111</v>
      </c>
      <c r="B256" s="31"/>
      <c r="C256" s="31" t="s">
        <v>905</v>
      </c>
      <c r="D256" s="44">
        <v>-2559825</v>
      </c>
      <c r="E256" s="35">
        <v>-2179.69</v>
      </c>
      <c r="F256" s="36">
        <v>-1.5120000000000001E-3</v>
      </c>
      <c r="G256" s="16"/>
    </row>
    <row r="257" spans="1:7" x14ac:dyDescent="0.25">
      <c r="A257" s="13" t="s">
        <v>3112</v>
      </c>
      <c r="B257" s="31"/>
      <c r="C257" s="31" t="s">
        <v>295</v>
      </c>
      <c r="D257" s="44">
        <v>-343400</v>
      </c>
      <c r="E257" s="35">
        <v>-2186.4299999999998</v>
      </c>
      <c r="F257" s="36">
        <v>-1.516E-3</v>
      </c>
      <c r="G257" s="16"/>
    </row>
    <row r="258" spans="1:7" x14ac:dyDescent="0.25">
      <c r="A258" s="13" t="s">
        <v>3113</v>
      </c>
      <c r="B258" s="31"/>
      <c r="C258" s="31" t="s">
        <v>260</v>
      </c>
      <c r="D258" s="44">
        <v>-263000</v>
      </c>
      <c r="E258" s="35">
        <v>-2227.48</v>
      </c>
      <c r="F258" s="36">
        <v>-1.5449999999999999E-3</v>
      </c>
      <c r="G258" s="16"/>
    </row>
    <row r="259" spans="1:7" x14ac:dyDescent="0.25">
      <c r="A259" s="13" t="s">
        <v>3114</v>
      </c>
      <c r="B259" s="31"/>
      <c r="C259" s="31" t="s">
        <v>278</v>
      </c>
      <c r="D259" s="44">
        <v>-591600</v>
      </c>
      <c r="E259" s="35">
        <v>-2251.9299999999998</v>
      </c>
      <c r="F259" s="36">
        <v>-1.562E-3</v>
      </c>
      <c r="G259" s="16"/>
    </row>
    <row r="260" spans="1:7" x14ac:dyDescent="0.25">
      <c r="A260" s="13" t="s">
        <v>3115</v>
      </c>
      <c r="B260" s="31"/>
      <c r="C260" s="31" t="s">
        <v>371</v>
      </c>
      <c r="D260" s="44">
        <v>-199800</v>
      </c>
      <c r="E260" s="35">
        <v>-2263.5300000000002</v>
      </c>
      <c r="F260" s="36">
        <v>-1.57E-3</v>
      </c>
      <c r="G260" s="16"/>
    </row>
    <row r="261" spans="1:7" x14ac:dyDescent="0.25">
      <c r="A261" s="13" t="s">
        <v>1549</v>
      </c>
      <c r="B261" s="31"/>
      <c r="C261" s="31" t="s">
        <v>316</v>
      </c>
      <c r="D261" s="44">
        <v>-21450</v>
      </c>
      <c r="E261" s="35">
        <v>-2310.59</v>
      </c>
      <c r="F261" s="36">
        <v>-1.603E-3</v>
      </c>
      <c r="G261" s="16"/>
    </row>
    <row r="262" spans="1:7" x14ac:dyDescent="0.25">
      <c r="A262" s="13" t="s">
        <v>2984</v>
      </c>
      <c r="B262" s="31"/>
      <c r="C262" s="31" t="s">
        <v>910</v>
      </c>
      <c r="D262" s="44">
        <v>-58800</v>
      </c>
      <c r="E262" s="35">
        <v>-2323.89</v>
      </c>
      <c r="F262" s="36">
        <v>-1.6119999999999999E-3</v>
      </c>
      <c r="G262" s="16"/>
    </row>
    <row r="263" spans="1:7" x14ac:dyDescent="0.25">
      <c r="A263" s="13" t="s">
        <v>3116</v>
      </c>
      <c r="B263" s="31"/>
      <c r="C263" s="31" t="s">
        <v>352</v>
      </c>
      <c r="D263" s="44">
        <v>-197000</v>
      </c>
      <c r="E263" s="35">
        <v>-2346.86</v>
      </c>
      <c r="F263" s="36">
        <v>-1.6280000000000001E-3</v>
      </c>
      <c r="G263" s="16"/>
    </row>
    <row r="264" spans="1:7" x14ac:dyDescent="0.25">
      <c r="A264" s="13" t="s">
        <v>3117</v>
      </c>
      <c r="B264" s="31"/>
      <c r="C264" s="31" t="s">
        <v>287</v>
      </c>
      <c r="D264" s="44">
        <v>-35700</v>
      </c>
      <c r="E264" s="35">
        <v>-2363.16</v>
      </c>
      <c r="F264" s="36">
        <v>-1.639E-3</v>
      </c>
      <c r="G264" s="16"/>
    </row>
    <row r="265" spans="1:7" x14ac:dyDescent="0.25">
      <c r="A265" s="13" t="s">
        <v>3118</v>
      </c>
      <c r="B265" s="31"/>
      <c r="C265" s="31" t="s">
        <v>311</v>
      </c>
      <c r="D265" s="44">
        <v>-508375</v>
      </c>
      <c r="E265" s="35">
        <v>-2451.13</v>
      </c>
      <c r="F265" s="36">
        <v>-1.6999999999999999E-3</v>
      </c>
      <c r="G265" s="16"/>
    </row>
    <row r="266" spans="1:7" x14ac:dyDescent="0.25">
      <c r="A266" s="13" t="s">
        <v>3119</v>
      </c>
      <c r="B266" s="31"/>
      <c r="C266" s="31" t="s">
        <v>268</v>
      </c>
      <c r="D266" s="44">
        <v>-70525</v>
      </c>
      <c r="E266" s="35">
        <v>-2492.92</v>
      </c>
      <c r="F266" s="36">
        <v>-1.7290000000000001E-3</v>
      </c>
      <c r="G266" s="16"/>
    </row>
    <row r="267" spans="1:7" x14ac:dyDescent="0.25">
      <c r="A267" s="13" t="s">
        <v>3120</v>
      </c>
      <c r="B267" s="31"/>
      <c r="C267" s="31" t="s">
        <v>578</v>
      </c>
      <c r="D267" s="44">
        <v>-264500</v>
      </c>
      <c r="E267" s="35">
        <v>-2616.6999999999998</v>
      </c>
      <c r="F267" s="36">
        <v>-1.815E-3</v>
      </c>
      <c r="G267" s="16"/>
    </row>
    <row r="268" spans="1:7" x14ac:dyDescent="0.25">
      <c r="A268" s="13" t="s">
        <v>3121</v>
      </c>
      <c r="B268" s="31"/>
      <c r="C268" s="31" t="s">
        <v>316</v>
      </c>
      <c r="D268" s="44">
        <v>-652050</v>
      </c>
      <c r="E268" s="35">
        <v>-2642.76</v>
      </c>
      <c r="F268" s="36">
        <v>-1.833E-3</v>
      </c>
      <c r="G268" s="16"/>
    </row>
    <row r="269" spans="1:7" x14ac:dyDescent="0.25">
      <c r="A269" s="13" t="s">
        <v>3122</v>
      </c>
      <c r="B269" s="31"/>
      <c r="C269" s="31" t="s">
        <v>260</v>
      </c>
      <c r="D269" s="44">
        <v>-364650</v>
      </c>
      <c r="E269" s="35">
        <v>-2689.66</v>
      </c>
      <c r="F269" s="36">
        <v>-1.866E-3</v>
      </c>
      <c r="G269" s="16"/>
    </row>
    <row r="270" spans="1:7" x14ac:dyDescent="0.25">
      <c r="A270" s="13" t="s">
        <v>3123</v>
      </c>
      <c r="B270" s="31"/>
      <c r="C270" s="31" t="s">
        <v>366</v>
      </c>
      <c r="D270" s="44">
        <v>-1099875</v>
      </c>
      <c r="E270" s="35">
        <v>-2708.44</v>
      </c>
      <c r="F270" s="36">
        <v>-1.879E-3</v>
      </c>
      <c r="G270" s="16"/>
    </row>
    <row r="271" spans="1:7" x14ac:dyDescent="0.25">
      <c r="A271" s="13" t="s">
        <v>3124</v>
      </c>
      <c r="B271" s="31"/>
      <c r="C271" s="31" t="s">
        <v>910</v>
      </c>
      <c r="D271" s="44">
        <v>-650000</v>
      </c>
      <c r="E271" s="35">
        <v>-2770.63</v>
      </c>
      <c r="F271" s="36">
        <v>-1.9220000000000001E-3</v>
      </c>
      <c r="G271" s="16"/>
    </row>
    <row r="272" spans="1:7" x14ac:dyDescent="0.25">
      <c r="A272" s="13" t="s">
        <v>3125</v>
      </c>
      <c r="B272" s="31"/>
      <c r="C272" s="31" t="s">
        <v>389</v>
      </c>
      <c r="D272" s="44">
        <v>-617400</v>
      </c>
      <c r="E272" s="35">
        <v>-2826.46</v>
      </c>
      <c r="F272" s="36">
        <v>-1.9599999999999999E-3</v>
      </c>
      <c r="G272" s="16"/>
    </row>
    <row r="273" spans="1:7" x14ac:dyDescent="0.25">
      <c r="A273" s="13" t="s">
        <v>1528</v>
      </c>
      <c r="B273" s="31"/>
      <c r="C273" s="31" t="s">
        <v>260</v>
      </c>
      <c r="D273" s="44">
        <v>-1140750</v>
      </c>
      <c r="E273" s="35">
        <v>-2838.76</v>
      </c>
      <c r="F273" s="36">
        <v>-1.9689999999999998E-3</v>
      </c>
      <c r="G273" s="16"/>
    </row>
    <row r="274" spans="1:7" x14ac:dyDescent="0.25">
      <c r="A274" s="13" t="s">
        <v>3126</v>
      </c>
      <c r="B274" s="31"/>
      <c r="C274" s="31" t="s">
        <v>352</v>
      </c>
      <c r="D274" s="44">
        <v>-131000</v>
      </c>
      <c r="E274" s="35">
        <v>-2845.32</v>
      </c>
      <c r="F274" s="36">
        <v>-1.9740000000000001E-3</v>
      </c>
      <c r="G274" s="16"/>
    </row>
    <row r="275" spans="1:7" x14ac:dyDescent="0.25">
      <c r="A275" s="13" t="s">
        <v>3127</v>
      </c>
      <c r="B275" s="31"/>
      <c r="C275" s="31" t="s">
        <v>281</v>
      </c>
      <c r="D275" s="44">
        <v>-940800</v>
      </c>
      <c r="E275" s="35">
        <v>-2900.02</v>
      </c>
      <c r="F275" s="36">
        <v>-2.0110000000000002E-3</v>
      </c>
      <c r="G275" s="16"/>
    </row>
    <row r="276" spans="1:7" x14ac:dyDescent="0.25">
      <c r="A276" s="13" t="s">
        <v>3128</v>
      </c>
      <c r="B276" s="31"/>
      <c r="C276" s="31" t="s">
        <v>352</v>
      </c>
      <c r="D276" s="44">
        <v>-790775</v>
      </c>
      <c r="E276" s="35">
        <v>-2977.66</v>
      </c>
      <c r="F276" s="36">
        <v>-2.065E-3</v>
      </c>
      <c r="G276" s="16"/>
    </row>
    <row r="277" spans="1:7" x14ac:dyDescent="0.25">
      <c r="A277" s="13" t="s">
        <v>3129</v>
      </c>
      <c r="B277" s="31"/>
      <c r="C277" s="31" t="s">
        <v>421</v>
      </c>
      <c r="D277" s="44">
        <v>-1075500</v>
      </c>
      <c r="E277" s="35">
        <v>-3062.49</v>
      </c>
      <c r="F277" s="36">
        <v>-2.124E-3</v>
      </c>
      <c r="G277" s="16"/>
    </row>
    <row r="278" spans="1:7" x14ac:dyDescent="0.25">
      <c r="A278" s="13" t="s">
        <v>3130</v>
      </c>
      <c r="B278" s="31"/>
      <c r="C278" s="31" t="s">
        <v>281</v>
      </c>
      <c r="D278" s="44">
        <v>-1953600</v>
      </c>
      <c r="E278" s="35">
        <v>-3132.99</v>
      </c>
      <c r="F278" s="36">
        <v>-2.173E-3</v>
      </c>
      <c r="G278" s="16"/>
    </row>
    <row r="279" spans="1:7" x14ac:dyDescent="0.25">
      <c r="A279" s="13" t="s">
        <v>3131</v>
      </c>
      <c r="B279" s="31"/>
      <c r="C279" s="31" t="s">
        <v>326</v>
      </c>
      <c r="D279" s="44">
        <v>-545600</v>
      </c>
      <c r="E279" s="35">
        <v>-3235.41</v>
      </c>
      <c r="F279" s="36">
        <v>-2.2439999999999999E-3</v>
      </c>
      <c r="G279" s="16"/>
    </row>
    <row r="280" spans="1:7" x14ac:dyDescent="0.25">
      <c r="A280" s="13" t="s">
        <v>3132</v>
      </c>
      <c r="B280" s="31"/>
      <c r="C280" s="31" t="s">
        <v>260</v>
      </c>
      <c r="D280" s="44">
        <v>-443100</v>
      </c>
      <c r="E280" s="35">
        <v>-3345.41</v>
      </c>
      <c r="F280" s="36">
        <v>-2.32E-3</v>
      </c>
      <c r="G280" s="16"/>
    </row>
    <row r="281" spans="1:7" x14ac:dyDescent="0.25">
      <c r="A281" s="13" t="s">
        <v>3133</v>
      </c>
      <c r="B281" s="31"/>
      <c r="C281" s="31" t="s">
        <v>292</v>
      </c>
      <c r="D281" s="44">
        <v>-190400</v>
      </c>
      <c r="E281" s="35">
        <v>-3361.51</v>
      </c>
      <c r="F281" s="36">
        <v>-2.3319999999999999E-3</v>
      </c>
      <c r="G281" s="16"/>
    </row>
    <row r="282" spans="1:7" x14ac:dyDescent="0.25">
      <c r="A282" s="13" t="s">
        <v>3134</v>
      </c>
      <c r="B282" s="31"/>
      <c r="C282" s="31" t="s">
        <v>864</v>
      </c>
      <c r="D282" s="44">
        <v>-621000</v>
      </c>
      <c r="E282" s="35">
        <v>-3563.61</v>
      </c>
      <c r="F282" s="36">
        <v>-2.4719999999999998E-3</v>
      </c>
      <c r="G282" s="16"/>
    </row>
    <row r="283" spans="1:7" x14ac:dyDescent="0.25">
      <c r="A283" s="13" t="s">
        <v>1530</v>
      </c>
      <c r="B283" s="31"/>
      <c r="C283" s="31" t="s">
        <v>389</v>
      </c>
      <c r="D283" s="44">
        <v>-352000</v>
      </c>
      <c r="E283" s="35">
        <v>-3590.4</v>
      </c>
      <c r="F283" s="36">
        <v>-2.49E-3</v>
      </c>
      <c r="G283" s="16"/>
    </row>
    <row r="284" spans="1:7" x14ac:dyDescent="0.25">
      <c r="A284" s="13" t="s">
        <v>3135</v>
      </c>
      <c r="B284" s="31"/>
      <c r="C284" s="31" t="s">
        <v>346</v>
      </c>
      <c r="D284" s="44">
        <v>-50750</v>
      </c>
      <c r="E284" s="35">
        <v>-3776.56</v>
      </c>
      <c r="F284" s="36">
        <v>-2.6199999999999999E-3</v>
      </c>
      <c r="G284" s="16"/>
    </row>
    <row r="285" spans="1:7" x14ac:dyDescent="0.25">
      <c r="A285" s="13" t="s">
        <v>2991</v>
      </c>
      <c r="B285" s="31"/>
      <c r="C285" s="31" t="s">
        <v>281</v>
      </c>
      <c r="D285" s="44">
        <v>-2528400</v>
      </c>
      <c r="E285" s="35">
        <v>-3796.39</v>
      </c>
      <c r="F285" s="36">
        <v>-2.6329999999999999E-3</v>
      </c>
      <c r="G285" s="16"/>
    </row>
    <row r="286" spans="1:7" x14ac:dyDescent="0.25">
      <c r="A286" s="13" t="s">
        <v>3136</v>
      </c>
      <c r="B286" s="31"/>
      <c r="C286" s="31" t="s">
        <v>326</v>
      </c>
      <c r="D286" s="44">
        <v>-254000</v>
      </c>
      <c r="E286" s="35">
        <v>-3802.38</v>
      </c>
      <c r="F286" s="36">
        <v>-2.637E-3</v>
      </c>
      <c r="G286" s="16"/>
    </row>
    <row r="287" spans="1:7" x14ac:dyDescent="0.25">
      <c r="A287" s="13" t="s">
        <v>3137</v>
      </c>
      <c r="B287" s="31"/>
      <c r="C287" s="31" t="s">
        <v>260</v>
      </c>
      <c r="D287" s="44">
        <v>-2700000</v>
      </c>
      <c r="E287" s="35">
        <v>-3836.7</v>
      </c>
      <c r="F287" s="36">
        <v>-2.6610000000000002E-3</v>
      </c>
      <c r="G287" s="16"/>
    </row>
    <row r="288" spans="1:7" x14ac:dyDescent="0.25">
      <c r="A288" s="13" t="s">
        <v>1531</v>
      </c>
      <c r="B288" s="31"/>
      <c r="C288" s="31" t="s">
        <v>424</v>
      </c>
      <c r="D288" s="44">
        <v>-444500</v>
      </c>
      <c r="E288" s="35">
        <v>-3946.72</v>
      </c>
      <c r="F288" s="36">
        <v>-2.738E-3</v>
      </c>
      <c r="G288" s="16"/>
    </row>
    <row r="289" spans="1:7" x14ac:dyDescent="0.25">
      <c r="A289" s="13" t="s">
        <v>3138</v>
      </c>
      <c r="B289" s="31"/>
      <c r="C289" s="31" t="s">
        <v>278</v>
      </c>
      <c r="D289" s="44">
        <v>-1099500</v>
      </c>
      <c r="E289" s="35">
        <v>-4095.64</v>
      </c>
      <c r="F289" s="36">
        <v>-2.8410000000000002E-3</v>
      </c>
      <c r="G289" s="16"/>
    </row>
    <row r="290" spans="1:7" x14ac:dyDescent="0.25">
      <c r="A290" s="13" t="s">
        <v>3139</v>
      </c>
      <c r="B290" s="31"/>
      <c r="C290" s="31" t="s">
        <v>257</v>
      </c>
      <c r="D290" s="44">
        <v>-304500</v>
      </c>
      <c r="E290" s="35">
        <v>-4128.72</v>
      </c>
      <c r="F290" s="36">
        <v>-2.8639999999999998E-3</v>
      </c>
      <c r="G290" s="16"/>
    </row>
    <row r="291" spans="1:7" x14ac:dyDescent="0.25">
      <c r="A291" s="13" t="s">
        <v>1550</v>
      </c>
      <c r="B291" s="31"/>
      <c r="C291" s="31" t="s">
        <v>257</v>
      </c>
      <c r="D291" s="44">
        <v>-1231200</v>
      </c>
      <c r="E291" s="35">
        <v>-4143.6000000000004</v>
      </c>
      <c r="F291" s="36">
        <v>-2.8739999999999998E-3</v>
      </c>
      <c r="G291" s="16"/>
    </row>
    <row r="292" spans="1:7" x14ac:dyDescent="0.25">
      <c r="A292" s="13" t="s">
        <v>3140</v>
      </c>
      <c r="B292" s="31"/>
      <c r="C292" s="31" t="s">
        <v>424</v>
      </c>
      <c r="D292" s="44">
        <v>-826875</v>
      </c>
      <c r="E292" s="35">
        <v>-4159.59</v>
      </c>
      <c r="F292" s="36">
        <v>-2.885E-3</v>
      </c>
      <c r="G292" s="16"/>
    </row>
    <row r="293" spans="1:7" x14ac:dyDescent="0.25">
      <c r="A293" s="13" t="s">
        <v>3141</v>
      </c>
      <c r="B293" s="31"/>
      <c r="C293" s="31" t="s">
        <v>326</v>
      </c>
      <c r="D293" s="44">
        <v>-813075</v>
      </c>
      <c r="E293" s="35">
        <v>-4164.57</v>
      </c>
      <c r="F293" s="36">
        <v>-2.8890000000000001E-3</v>
      </c>
      <c r="G293" s="16"/>
    </row>
    <row r="294" spans="1:7" x14ac:dyDescent="0.25">
      <c r="A294" s="13" t="s">
        <v>1539</v>
      </c>
      <c r="B294" s="31"/>
      <c r="C294" s="31" t="s">
        <v>292</v>
      </c>
      <c r="D294" s="44">
        <v>-71800</v>
      </c>
      <c r="E294" s="35">
        <v>-4282.1499999999996</v>
      </c>
      <c r="F294" s="36">
        <v>-2.97E-3</v>
      </c>
      <c r="G294" s="16"/>
    </row>
    <row r="295" spans="1:7" x14ac:dyDescent="0.25">
      <c r="A295" s="13" t="s">
        <v>3142</v>
      </c>
      <c r="B295" s="31"/>
      <c r="C295" s="31" t="s">
        <v>257</v>
      </c>
      <c r="D295" s="44">
        <v>-3212625</v>
      </c>
      <c r="E295" s="35">
        <v>-4372.7</v>
      </c>
      <c r="F295" s="36">
        <v>-3.0330000000000001E-3</v>
      </c>
      <c r="G295" s="16"/>
    </row>
    <row r="296" spans="1:7" x14ac:dyDescent="0.25">
      <c r="A296" s="13" t="s">
        <v>3143</v>
      </c>
      <c r="B296" s="31"/>
      <c r="C296" s="31" t="s">
        <v>278</v>
      </c>
      <c r="D296" s="44">
        <v>-946000</v>
      </c>
      <c r="E296" s="35">
        <v>-4459.92</v>
      </c>
      <c r="F296" s="36">
        <v>-3.094E-3</v>
      </c>
      <c r="G296" s="16"/>
    </row>
    <row r="297" spans="1:7" x14ac:dyDescent="0.25">
      <c r="A297" s="13" t="s">
        <v>3144</v>
      </c>
      <c r="B297" s="31"/>
      <c r="C297" s="31" t="s">
        <v>292</v>
      </c>
      <c r="D297" s="44">
        <v>-455600</v>
      </c>
      <c r="E297" s="35">
        <v>-4535.5</v>
      </c>
      <c r="F297" s="36">
        <v>-3.1459999999999999E-3</v>
      </c>
      <c r="G297" s="16"/>
    </row>
    <row r="298" spans="1:7" x14ac:dyDescent="0.25">
      <c r="A298" s="13" t="s">
        <v>3145</v>
      </c>
      <c r="B298" s="31"/>
      <c r="C298" s="31" t="s">
        <v>466</v>
      </c>
      <c r="D298" s="44">
        <v>-218800</v>
      </c>
      <c r="E298" s="35">
        <v>-4536.38</v>
      </c>
      <c r="F298" s="36">
        <v>-3.1470000000000001E-3</v>
      </c>
      <c r="G298" s="16"/>
    </row>
    <row r="299" spans="1:7" x14ac:dyDescent="0.25">
      <c r="A299" s="13" t="s">
        <v>3146</v>
      </c>
      <c r="B299" s="31"/>
      <c r="C299" s="31" t="s">
        <v>311</v>
      </c>
      <c r="D299" s="44">
        <v>-1578600</v>
      </c>
      <c r="E299" s="35">
        <v>-4567.68</v>
      </c>
      <c r="F299" s="36">
        <v>-3.1679999999999998E-3</v>
      </c>
      <c r="G299" s="16"/>
    </row>
    <row r="300" spans="1:7" x14ac:dyDescent="0.25">
      <c r="A300" s="13" t="s">
        <v>1527</v>
      </c>
      <c r="B300" s="31"/>
      <c r="C300" s="31" t="s">
        <v>905</v>
      </c>
      <c r="D300" s="44">
        <v>-355775</v>
      </c>
      <c r="E300" s="35">
        <v>-4679.1499999999996</v>
      </c>
      <c r="F300" s="36">
        <v>-3.2460000000000002E-3</v>
      </c>
      <c r="G300" s="16"/>
    </row>
    <row r="301" spans="1:7" x14ac:dyDescent="0.25">
      <c r="A301" s="13" t="s">
        <v>3147</v>
      </c>
      <c r="B301" s="31"/>
      <c r="C301" s="31" t="s">
        <v>263</v>
      </c>
      <c r="D301" s="44">
        <v>-263150</v>
      </c>
      <c r="E301" s="35">
        <v>-4732.49</v>
      </c>
      <c r="F301" s="36">
        <v>-3.2829999999999999E-3</v>
      </c>
      <c r="G301" s="16"/>
    </row>
    <row r="302" spans="1:7" x14ac:dyDescent="0.25">
      <c r="A302" s="13" t="s">
        <v>1561</v>
      </c>
      <c r="B302" s="31"/>
      <c r="C302" s="31" t="s">
        <v>284</v>
      </c>
      <c r="D302" s="44">
        <v>-138600</v>
      </c>
      <c r="E302" s="35">
        <v>-4851.6899999999996</v>
      </c>
      <c r="F302" s="36">
        <v>-3.3649999999999999E-3</v>
      </c>
      <c r="G302" s="16"/>
    </row>
    <row r="303" spans="1:7" x14ac:dyDescent="0.25">
      <c r="A303" s="13" t="s">
        <v>3148</v>
      </c>
      <c r="B303" s="31"/>
      <c r="C303" s="31" t="s">
        <v>281</v>
      </c>
      <c r="D303" s="44">
        <v>-1010000</v>
      </c>
      <c r="E303" s="35">
        <v>-5028.79</v>
      </c>
      <c r="F303" s="36">
        <v>-3.4880000000000002E-3</v>
      </c>
      <c r="G303" s="16"/>
    </row>
    <row r="304" spans="1:7" x14ac:dyDescent="0.25">
      <c r="A304" s="13" t="s">
        <v>1560</v>
      </c>
      <c r="B304" s="31"/>
      <c r="C304" s="31" t="s">
        <v>287</v>
      </c>
      <c r="D304" s="44">
        <v>-170200</v>
      </c>
      <c r="E304" s="35">
        <v>-5052.7299999999996</v>
      </c>
      <c r="F304" s="36">
        <v>-3.5049999999999999E-3</v>
      </c>
      <c r="G304" s="16"/>
    </row>
    <row r="305" spans="1:7" x14ac:dyDescent="0.25">
      <c r="A305" s="13" t="s">
        <v>3149</v>
      </c>
      <c r="B305" s="31"/>
      <c r="C305" s="31" t="s">
        <v>395</v>
      </c>
      <c r="D305" s="44">
        <v>-888880</v>
      </c>
      <c r="E305" s="35">
        <v>-5062.17</v>
      </c>
      <c r="F305" s="36">
        <v>-3.5109999999999998E-3</v>
      </c>
      <c r="G305" s="16"/>
    </row>
    <row r="306" spans="1:7" x14ac:dyDescent="0.25">
      <c r="A306" s="13" t="s">
        <v>3150</v>
      </c>
      <c r="B306" s="31"/>
      <c r="C306" s="31" t="s">
        <v>366</v>
      </c>
      <c r="D306" s="44">
        <v>-6731725</v>
      </c>
      <c r="E306" s="35">
        <v>-5097.9399999999996</v>
      </c>
      <c r="F306" s="36">
        <v>-3.5360000000000001E-3</v>
      </c>
      <c r="G306" s="16"/>
    </row>
    <row r="307" spans="1:7" x14ac:dyDescent="0.25">
      <c r="A307" s="13" t="s">
        <v>3151</v>
      </c>
      <c r="B307" s="31"/>
      <c r="C307" s="31" t="s">
        <v>260</v>
      </c>
      <c r="D307" s="44">
        <v>-440625</v>
      </c>
      <c r="E307" s="35">
        <v>-5161.04</v>
      </c>
      <c r="F307" s="36">
        <v>-3.5799999999999998E-3</v>
      </c>
      <c r="G307" s="16"/>
    </row>
    <row r="308" spans="1:7" x14ac:dyDescent="0.25">
      <c r="A308" s="13" t="s">
        <v>1563</v>
      </c>
      <c r="B308" s="31"/>
      <c r="C308" s="31" t="s">
        <v>316</v>
      </c>
      <c r="D308" s="44">
        <v>-201750</v>
      </c>
      <c r="E308" s="35">
        <v>-5170.05</v>
      </c>
      <c r="F308" s="36">
        <v>-3.5860000000000002E-3</v>
      </c>
      <c r="G308" s="16"/>
    </row>
    <row r="309" spans="1:7" x14ac:dyDescent="0.25">
      <c r="A309" s="13" t="s">
        <v>1542</v>
      </c>
      <c r="B309" s="31"/>
      <c r="C309" s="31" t="s">
        <v>346</v>
      </c>
      <c r="D309" s="44">
        <v>-668825</v>
      </c>
      <c r="E309" s="35">
        <v>-5334.21</v>
      </c>
      <c r="F309" s="36">
        <v>-3.7000000000000002E-3</v>
      </c>
      <c r="G309" s="16"/>
    </row>
    <row r="310" spans="1:7" x14ac:dyDescent="0.25">
      <c r="A310" s="13" t="s">
        <v>1529</v>
      </c>
      <c r="B310" s="31"/>
      <c r="C310" s="31" t="s">
        <v>281</v>
      </c>
      <c r="D310" s="44">
        <v>-670500</v>
      </c>
      <c r="E310" s="35">
        <v>-5394.17</v>
      </c>
      <c r="F310" s="36">
        <v>-3.7420000000000001E-3</v>
      </c>
      <c r="G310" s="16"/>
    </row>
    <row r="311" spans="1:7" x14ac:dyDescent="0.25">
      <c r="A311" s="13" t="s">
        <v>1548</v>
      </c>
      <c r="B311" s="31"/>
      <c r="C311" s="31" t="s">
        <v>371</v>
      </c>
      <c r="D311" s="44">
        <v>-2909500</v>
      </c>
      <c r="E311" s="35">
        <v>-5599.33</v>
      </c>
      <c r="F311" s="36">
        <v>-3.8839999999999999E-3</v>
      </c>
      <c r="G311" s="16"/>
    </row>
    <row r="312" spans="1:7" x14ac:dyDescent="0.25">
      <c r="A312" s="13" t="s">
        <v>3152</v>
      </c>
      <c r="B312" s="31"/>
      <c r="C312" s="31" t="s">
        <v>257</v>
      </c>
      <c r="D312" s="44">
        <v>-2038200</v>
      </c>
      <c r="E312" s="35">
        <v>-5742.63</v>
      </c>
      <c r="F312" s="36">
        <v>-3.9839999999999997E-3</v>
      </c>
      <c r="G312" s="16"/>
    </row>
    <row r="313" spans="1:7" x14ac:dyDescent="0.25">
      <c r="A313" s="13" t="s">
        <v>3153</v>
      </c>
      <c r="B313" s="31"/>
      <c r="C313" s="31" t="s">
        <v>583</v>
      </c>
      <c r="D313" s="44">
        <v>-4274550</v>
      </c>
      <c r="E313" s="35">
        <v>-5906.15</v>
      </c>
      <c r="F313" s="36">
        <v>-4.0969999999999999E-3</v>
      </c>
      <c r="G313" s="16"/>
    </row>
    <row r="314" spans="1:7" x14ac:dyDescent="0.25">
      <c r="A314" s="13" t="s">
        <v>3154</v>
      </c>
      <c r="B314" s="31"/>
      <c r="C314" s="31" t="s">
        <v>352</v>
      </c>
      <c r="D314" s="44">
        <v>-2635200</v>
      </c>
      <c r="E314" s="35">
        <v>-5906.8</v>
      </c>
      <c r="F314" s="36">
        <v>-4.0969999999999999E-3</v>
      </c>
      <c r="G314" s="16"/>
    </row>
    <row r="315" spans="1:7" x14ac:dyDescent="0.25">
      <c r="A315" s="13" t="s">
        <v>2875</v>
      </c>
      <c r="B315" s="31"/>
      <c r="C315" s="31" t="s">
        <v>404</v>
      </c>
      <c r="D315" s="44">
        <v>-3835000</v>
      </c>
      <c r="E315" s="35">
        <v>-5938.5</v>
      </c>
      <c r="F315" s="36">
        <v>-4.1190000000000003E-3</v>
      </c>
      <c r="G315" s="16"/>
    </row>
    <row r="316" spans="1:7" x14ac:dyDescent="0.25">
      <c r="A316" s="13" t="s">
        <v>3155</v>
      </c>
      <c r="B316" s="31"/>
      <c r="C316" s="31" t="s">
        <v>281</v>
      </c>
      <c r="D316" s="44">
        <v>-1965600</v>
      </c>
      <c r="E316" s="35">
        <v>-6020.63</v>
      </c>
      <c r="F316" s="36">
        <v>-4.176E-3</v>
      </c>
      <c r="G316" s="16"/>
    </row>
    <row r="317" spans="1:7" x14ac:dyDescent="0.25">
      <c r="A317" s="13" t="s">
        <v>3156</v>
      </c>
      <c r="B317" s="31"/>
      <c r="C317" s="31" t="s">
        <v>263</v>
      </c>
      <c r="D317" s="44">
        <v>-69831075</v>
      </c>
      <c r="E317" s="35">
        <v>-6026.42</v>
      </c>
      <c r="F317" s="36">
        <v>-4.1799999999999997E-3</v>
      </c>
      <c r="G317" s="16"/>
    </row>
    <row r="318" spans="1:7" x14ac:dyDescent="0.25">
      <c r="A318" s="13" t="s">
        <v>3157</v>
      </c>
      <c r="B318" s="31"/>
      <c r="C318" s="31" t="s">
        <v>281</v>
      </c>
      <c r="D318" s="44">
        <v>-2412000</v>
      </c>
      <c r="E318" s="35">
        <v>-6075.83</v>
      </c>
      <c r="F318" s="36">
        <v>-4.215E-3</v>
      </c>
      <c r="G318" s="16"/>
    </row>
    <row r="319" spans="1:7" x14ac:dyDescent="0.25">
      <c r="A319" s="13" t="s">
        <v>1564</v>
      </c>
      <c r="B319" s="31"/>
      <c r="C319" s="31" t="s">
        <v>263</v>
      </c>
      <c r="D319" s="44">
        <v>-350550</v>
      </c>
      <c r="E319" s="35">
        <v>-6276.6</v>
      </c>
      <c r="F319" s="36">
        <v>-4.3540000000000002E-3</v>
      </c>
      <c r="G319" s="16"/>
    </row>
    <row r="320" spans="1:7" x14ac:dyDescent="0.25">
      <c r="A320" s="13" t="s">
        <v>1555</v>
      </c>
      <c r="B320" s="31"/>
      <c r="C320" s="31" t="s">
        <v>1206</v>
      </c>
      <c r="D320" s="44">
        <v>-969450</v>
      </c>
      <c r="E320" s="35">
        <v>-6373.16</v>
      </c>
      <c r="F320" s="36">
        <v>-4.4209999999999996E-3</v>
      </c>
      <c r="G320" s="16"/>
    </row>
    <row r="321" spans="1:7" x14ac:dyDescent="0.25">
      <c r="A321" s="13" t="s">
        <v>1559</v>
      </c>
      <c r="B321" s="31"/>
      <c r="C321" s="31" t="s">
        <v>284</v>
      </c>
      <c r="D321" s="44">
        <v>-1618800</v>
      </c>
      <c r="E321" s="35">
        <v>-6517.29</v>
      </c>
      <c r="F321" s="36">
        <v>-4.5209999999999998E-3</v>
      </c>
      <c r="G321" s="16"/>
    </row>
    <row r="322" spans="1:7" x14ac:dyDescent="0.25">
      <c r="A322" s="13" t="s">
        <v>3158</v>
      </c>
      <c r="B322" s="31"/>
      <c r="C322" s="31" t="s">
        <v>323</v>
      </c>
      <c r="D322" s="44">
        <v>-121375</v>
      </c>
      <c r="E322" s="35">
        <v>-6614.94</v>
      </c>
      <c r="F322" s="36">
        <v>-4.5890000000000002E-3</v>
      </c>
      <c r="G322" s="16"/>
    </row>
    <row r="323" spans="1:7" x14ac:dyDescent="0.25">
      <c r="A323" s="13" t="s">
        <v>3159</v>
      </c>
      <c r="B323" s="31"/>
      <c r="C323" s="31" t="s">
        <v>389</v>
      </c>
      <c r="D323" s="44">
        <v>-920400</v>
      </c>
      <c r="E323" s="35">
        <v>-6807.74</v>
      </c>
      <c r="F323" s="36">
        <v>-4.7229999999999998E-3</v>
      </c>
      <c r="G323" s="16"/>
    </row>
    <row r="324" spans="1:7" x14ac:dyDescent="0.25">
      <c r="A324" s="13" t="s">
        <v>1546</v>
      </c>
      <c r="B324" s="31"/>
      <c r="C324" s="31" t="s">
        <v>287</v>
      </c>
      <c r="D324" s="44">
        <v>-206150</v>
      </c>
      <c r="E324" s="35">
        <v>-6959.62</v>
      </c>
      <c r="F324" s="36">
        <v>-4.8279999999999998E-3</v>
      </c>
      <c r="G324" s="16"/>
    </row>
    <row r="325" spans="1:7" x14ac:dyDescent="0.25">
      <c r="A325" s="13" t="s">
        <v>3160</v>
      </c>
      <c r="B325" s="31"/>
      <c r="C325" s="31" t="s">
        <v>451</v>
      </c>
      <c r="D325" s="44">
        <v>-1383525</v>
      </c>
      <c r="E325" s="35">
        <v>-6995.1</v>
      </c>
      <c r="F325" s="36">
        <v>-4.8529999999999997E-3</v>
      </c>
      <c r="G325" s="16"/>
    </row>
    <row r="326" spans="1:7" x14ac:dyDescent="0.25">
      <c r="A326" s="13" t="s">
        <v>3161</v>
      </c>
      <c r="B326" s="31"/>
      <c r="C326" s="31" t="s">
        <v>260</v>
      </c>
      <c r="D326" s="44">
        <v>-2770000</v>
      </c>
      <c r="E326" s="35">
        <v>-7213.08</v>
      </c>
      <c r="F326" s="36">
        <v>-5.0039999999999998E-3</v>
      </c>
      <c r="G326" s="16"/>
    </row>
    <row r="327" spans="1:7" x14ac:dyDescent="0.25">
      <c r="A327" s="13" t="s">
        <v>3162</v>
      </c>
      <c r="B327" s="31"/>
      <c r="C327" s="31" t="s">
        <v>352</v>
      </c>
      <c r="D327" s="44">
        <v>-183400</v>
      </c>
      <c r="E327" s="35">
        <v>-7267.96</v>
      </c>
      <c r="F327" s="36">
        <v>-5.0419999999999996E-3</v>
      </c>
      <c r="G327" s="16"/>
    </row>
    <row r="328" spans="1:7" x14ac:dyDescent="0.25">
      <c r="A328" s="13" t="s">
        <v>3163</v>
      </c>
      <c r="B328" s="31"/>
      <c r="C328" s="31" t="s">
        <v>273</v>
      </c>
      <c r="D328" s="44">
        <v>-338700</v>
      </c>
      <c r="E328" s="35">
        <v>-7536.41</v>
      </c>
      <c r="F328" s="36">
        <v>-5.228E-3</v>
      </c>
      <c r="G328" s="16"/>
    </row>
    <row r="329" spans="1:7" x14ac:dyDescent="0.25">
      <c r="A329" s="13" t="s">
        <v>3164</v>
      </c>
      <c r="B329" s="31"/>
      <c r="C329" s="31" t="s">
        <v>323</v>
      </c>
      <c r="D329" s="44">
        <v>-645000</v>
      </c>
      <c r="E329" s="35">
        <v>-7618.1</v>
      </c>
      <c r="F329" s="36">
        <v>-5.2849999999999998E-3</v>
      </c>
      <c r="G329" s="16"/>
    </row>
    <row r="330" spans="1:7" x14ac:dyDescent="0.25">
      <c r="A330" s="13" t="s">
        <v>3165</v>
      </c>
      <c r="B330" s="31"/>
      <c r="C330" s="31" t="s">
        <v>260</v>
      </c>
      <c r="D330" s="44">
        <v>-7568000</v>
      </c>
      <c r="E330" s="35">
        <v>-7642.17</v>
      </c>
      <c r="F330" s="36">
        <v>-5.3010000000000002E-3</v>
      </c>
      <c r="G330" s="16"/>
    </row>
    <row r="331" spans="1:7" x14ac:dyDescent="0.25">
      <c r="A331" s="13" t="s">
        <v>3166</v>
      </c>
      <c r="B331" s="31"/>
      <c r="C331" s="31" t="s">
        <v>268</v>
      </c>
      <c r="D331" s="44">
        <v>-230300</v>
      </c>
      <c r="E331" s="35">
        <v>-8095.05</v>
      </c>
      <c r="F331" s="36">
        <v>-5.6160000000000003E-3</v>
      </c>
      <c r="G331" s="16"/>
    </row>
    <row r="332" spans="1:7" x14ac:dyDescent="0.25">
      <c r="A332" s="13" t="s">
        <v>3167</v>
      </c>
      <c r="B332" s="31"/>
      <c r="C332" s="31" t="s">
        <v>910</v>
      </c>
      <c r="D332" s="44">
        <v>-2018975</v>
      </c>
      <c r="E332" s="35">
        <v>-8436.2900000000009</v>
      </c>
      <c r="F332" s="36">
        <v>-5.8520000000000004E-3</v>
      </c>
      <c r="G332" s="16"/>
    </row>
    <row r="333" spans="1:7" x14ac:dyDescent="0.25">
      <c r="A333" s="13" t="s">
        <v>3168</v>
      </c>
      <c r="B333" s="31"/>
      <c r="C333" s="31" t="s">
        <v>260</v>
      </c>
      <c r="D333" s="44">
        <v>-3000375</v>
      </c>
      <c r="E333" s="35">
        <v>-8740.09</v>
      </c>
      <c r="F333" s="36">
        <v>-6.0629999999999998E-3</v>
      </c>
      <c r="G333" s="16"/>
    </row>
    <row r="334" spans="1:7" x14ac:dyDescent="0.25">
      <c r="A334" s="13" t="s">
        <v>3169</v>
      </c>
      <c r="B334" s="31"/>
      <c r="C334" s="31" t="s">
        <v>260</v>
      </c>
      <c r="D334" s="44">
        <v>-7229250</v>
      </c>
      <c r="E334" s="35">
        <v>-8969.33</v>
      </c>
      <c r="F334" s="36">
        <v>-6.2220000000000001E-3</v>
      </c>
      <c r="G334" s="16"/>
    </row>
    <row r="335" spans="1:7" x14ac:dyDescent="0.25">
      <c r="A335" s="13" t="s">
        <v>3170</v>
      </c>
      <c r="B335" s="31"/>
      <c r="C335" s="31" t="s">
        <v>925</v>
      </c>
      <c r="D335" s="44">
        <v>-519429</v>
      </c>
      <c r="E335" s="35">
        <v>-9181.43</v>
      </c>
      <c r="F335" s="36">
        <v>-6.3689999999999997E-3</v>
      </c>
      <c r="G335" s="16"/>
    </row>
    <row r="336" spans="1:7" x14ac:dyDescent="0.25">
      <c r="A336" s="13" t="s">
        <v>1554</v>
      </c>
      <c r="B336" s="31"/>
      <c r="C336" s="31" t="s">
        <v>260</v>
      </c>
      <c r="D336" s="44">
        <v>-54051800</v>
      </c>
      <c r="E336" s="35">
        <v>-9377.99</v>
      </c>
      <c r="F336" s="36">
        <v>-6.5059999999999996E-3</v>
      </c>
      <c r="G336" s="16"/>
    </row>
    <row r="337" spans="1:7" x14ac:dyDescent="0.25">
      <c r="A337" s="13" t="s">
        <v>2992</v>
      </c>
      <c r="B337" s="31"/>
      <c r="C337" s="31" t="s">
        <v>278</v>
      </c>
      <c r="D337" s="44">
        <v>-1243800</v>
      </c>
      <c r="E337" s="35">
        <v>-10093.44</v>
      </c>
      <c r="F337" s="36">
        <v>-7.0020000000000004E-3</v>
      </c>
      <c r="G337" s="16"/>
    </row>
    <row r="338" spans="1:7" x14ac:dyDescent="0.25">
      <c r="A338" s="13" t="s">
        <v>3171</v>
      </c>
      <c r="B338" s="31"/>
      <c r="C338" s="31" t="s">
        <v>260</v>
      </c>
      <c r="D338" s="44">
        <v>-844900</v>
      </c>
      <c r="E338" s="35">
        <v>-10305.25</v>
      </c>
      <c r="F338" s="36">
        <v>-7.149E-3</v>
      </c>
      <c r="G338" s="16"/>
    </row>
    <row r="339" spans="1:7" x14ac:dyDescent="0.25">
      <c r="A339" s="13" t="s">
        <v>1547</v>
      </c>
      <c r="B339" s="31"/>
      <c r="C339" s="31" t="s">
        <v>281</v>
      </c>
      <c r="D339" s="44">
        <v>-1199550</v>
      </c>
      <c r="E339" s="35">
        <v>-10502.06</v>
      </c>
      <c r="F339" s="36">
        <v>-7.2859999999999999E-3</v>
      </c>
      <c r="G339" s="16"/>
    </row>
    <row r="340" spans="1:7" x14ac:dyDescent="0.25">
      <c r="A340" s="13" t="s">
        <v>3172</v>
      </c>
      <c r="B340" s="31"/>
      <c r="C340" s="31" t="s">
        <v>263</v>
      </c>
      <c r="D340" s="44">
        <v>-2631600</v>
      </c>
      <c r="E340" s="35">
        <v>-11034.3</v>
      </c>
      <c r="F340" s="36">
        <v>-7.6550000000000003E-3</v>
      </c>
      <c r="G340" s="16"/>
    </row>
    <row r="341" spans="1:7" x14ac:dyDescent="0.25">
      <c r="A341" s="13" t="s">
        <v>1552</v>
      </c>
      <c r="B341" s="31"/>
      <c r="C341" s="31" t="s">
        <v>281</v>
      </c>
      <c r="D341" s="44">
        <v>-5139450</v>
      </c>
      <c r="E341" s="35">
        <v>-11545.77</v>
      </c>
      <c r="F341" s="36">
        <v>-8.0099999999999998E-3</v>
      </c>
      <c r="G341" s="16"/>
    </row>
    <row r="342" spans="1:7" x14ac:dyDescent="0.25">
      <c r="A342" s="13" t="s">
        <v>1543</v>
      </c>
      <c r="B342" s="31"/>
      <c r="C342" s="31" t="s">
        <v>278</v>
      </c>
      <c r="D342" s="44">
        <v>-1302075</v>
      </c>
      <c r="E342" s="35">
        <v>-12197.84</v>
      </c>
      <c r="F342" s="36">
        <v>-8.4620000000000008E-3</v>
      </c>
      <c r="G342" s="16"/>
    </row>
    <row r="343" spans="1:7" x14ac:dyDescent="0.25">
      <c r="A343" s="13" t="s">
        <v>1565</v>
      </c>
      <c r="B343" s="31"/>
      <c r="C343" s="31" t="s">
        <v>257</v>
      </c>
      <c r="D343" s="44">
        <v>-933500</v>
      </c>
      <c r="E343" s="35">
        <v>-12595.72</v>
      </c>
      <c r="F343" s="36">
        <v>-8.7379999999999992E-3</v>
      </c>
      <c r="G343" s="16"/>
    </row>
    <row r="344" spans="1:7" x14ac:dyDescent="0.25">
      <c r="A344" s="13" t="s">
        <v>1553</v>
      </c>
      <c r="B344" s="31"/>
      <c r="C344" s="31" t="s">
        <v>292</v>
      </c>
      <c r="D344" s="44">
        <v>-1023000</v>
      </c>
      <c r="E344" s="35">
        <v>-13364.47</v>
      </c>
      <c r="F344" s="36">
        <v>-9.2709999999999997E-3</v>
      </c>
      <c r="G344" s="16"/>
    </row>
    <row r="345" spans="1:7" x14ac:dyDescent="0.25">
      <c r="A345" s="13" t="s">
        <v>1557</v>
      </c>
      <c r="B345" s="31"/>
      <c r="C345" s="31" t="s">
        <v>260</v>
      </c>
      <c r="D345" s="44">
        <v>-3904000</v>
      </c>
      <c r="E345" s="35">
        <v>-13841.63</v>
      </c>
      <c r="F345" s="36">
        <v>-9.6019999999999994E-3</v>
      </c>
      <c r="G345" s="16"/>
    </row>
    <row r="346" spans="1:7" x14ac:dyDescent="0.25">
      <c r="A346" s="13" t="s">
        <v>3173</v>
      </c>
      <c r="B346" s="31"/>
      <c r="C346" s="31" t="s">
        <v>287</v>
      </c>
      <c r="D346" s="44">
        <v>-116650</v>
      </c>
      <c r="E346" s="35">
        <v>-14399.28</v>
      </c>
      <c r="F346" s="36">
        <v>-9.9889999999999996E-3</v>
      </c>
      <c r="G346" s="16"/>
    </row>
    <row r="347" spans="1:7" x14ac:dyDescent="0.25">
      <c r="A347" s="13" t="s">
        <v>1541</v>
      </c>
      <c r="B347" s="31"/>
      <c r="C347" s="31" t="s">
        <v>260</v>
      </c>
      <c r="D347" s="44">
        <v>-1403125</v>
      </c>
      <c r="E347" s="35">
        <v>-16381.48</v>
      </c>
      <c r="F347" s="36">
        <v>-1.1365E-2</v>
      </c>
      <c r="G347" s="16"/>
    </row>
    <row r="348" spans="1:7" x14ac:dyDescent="0.25">
      <c r="A348" s="13" t="s">
        <v>3174</v>
      </c>
      <c r="B348" s="31"/>
      <c r="C348" s="31" t="s">
        <v>451</v>
      </c>
      <c r="D348" s="44">
        <v>-2464200</v>
      </c>
      <c r="E348" s="35">
        <v>-16723.29</v>
      </c>
      <c r="F348" s="36">
        <v>-1.1601999999999999E-2</v>
      </c>
      <c r="G348" s="16"/>
    </row>
    <row r="349" spans="1:7" x14ac:dyDescent="0.25">
      <c r="A349" s="13" t="s">
        <v>1551</v>
      </c>
      <c r="B349" s="31"/>
      <c r="C349" s="31" t="s">
        <v>355</v>
      </c>
      <c r="D349" s="44">
        <v>-6145600</v>
      </c>
      <c r="E349" s="35">
        <v>-17770</v>
      </c>
      <c r="F349" s="36">
        <v>-1.2328E-2</v>
      </c>
      <c r="G349" s="16"/>
    </row>
    <row r="350" spans="1:7" x14ac:dyDescent="0.25">
      <c r="A350" s="13" t="s">
        <v>1538</v>
      </c>
      <c r="B350" s="31"/>
      <c r="C350" s="31" t="s">
        <v>260</v>
      </c>
      <c r="D350" s="44">
        <v>-1924500</v>
      </c>
      <c r="E350" s="35">
        <v>-18942.849999999999</v>
      </c>
      <c r="F350" s="36">
        <v>-1.3141999999999999E-2</v>
      </c>
      <c r="G350" s="16"/>
    </row>
    <row r="351" spans="1:7" x14ac:dyDescent="0.25">
      <c r="A351" s="13" t="s">
        <v>1545</v>
      </c>
      <c r="B351" s="31"/>
      <c r="C351" s="31" t="s">
        <v>292</v>
      </c>
      <c r="D351" s="44">
        <v>-947625</v>
      </c>
      <c r="E351" s="35">
        <v>-20304.759999999998</v>
      </c>
      <c r="F351" s="36">
        <v>-1.4086E-2</v>
      </c>
      <c r="G351" s="16"/>
    </row>
    <row r="352" spans="1:7" x14ac:dyDescent="0.25">
      <c r="A352" s="13" t="s">
        <v>2994</v>
      </c>
      <c r="B352" s="31"/>
      <c r="C352" s="31" t="s">
        <v>273</v>
      </c>
      <c r="D352" s="44">
        <v>-871875</v>
      </c>
      <c r="E352" s="35">
        <v>-20873.560000000001</v>
      </c>
      <c r="F352" s="36">
        <v>-1.4481000000000001E-2</v>
      </c>
      <c r="G352" s="16"/>
    </row>
    <row r="353" spans="1:7" x14ac:dyDescent="0.25">
      <c r="A353" s="13" t="s">
        <v>1566</v>
      </c>
      <c r="B353" s="31"/>
      <c r="C353" s="31" t="s">
        <v>263</v>
      </c>
      <c r="D353" s="44">
        <v>-253092975</v>
      </c>
      <c r="E353" s="35">
        <v>-21715.38</v>
      </c>
      <c r="F353" s="36">
        <v>-1.5065E-2</v>
      </c>
      <c r="G353" s="16"/>
    </row>
    <row r="354" spans="1:7" x14ac:dyDescent="0.25">
      <c r="A354" s="13" t="s">
        <v>1558</v>
      </c>
      <c r="B354" s="31"/>
      <c r="C354" s="31" t="s">
        <v>304</v>
      </c>
      <c r="D354" s="44">
        <v>-9653925</v>
      </c>
      <c r="E354" s="35">
        <v>-22169.27</v>
      </c>
      <c r="F354" s="36">
        <v>-1.538E-2</v>
      </c>
      <c r="G354" s="16"/>
    </row>
    <row r="355" spans="1:7" x14ac:dyDescent="0.25">
      <c r="A355" s="13" t="s">
        <v>1567</v>
      </c>
      <c r="B355" s="31"/>
      <c r="C355" s="31" t="s">
        <v>371</v>
      </c>
      <c r="D355" s="44">
        <v>-18550900</v>
      </c>
      <c r="E355" s="35">
        <v>-28518.3</v>
      </c>
      <c r="F355" s="36">
        <v>-1.9785000000000001E-2</v>
      </c>
      <c r="G355" s="16"/>
    </row>
    <row r="356" spans="1:7" x14ac:dyDescent="0.25">
      <c r="A356" s="13" t="s">
        <v>1544</v>
      </c>
      <c r="B356" s="31"/>
      <c r="C356" s="31" t="s">
        <v>371</v>
      </c>
      <c r="D356" s="44">
        <v>-2573100</v>
      </c>
      <c r="E356" s="35">
        <v>-28952.52</v>
      </c>
      <c r="F356" s="36">
        <v>-2.0086E-2</v>
      </c>
      <c r="G356" s="16"/>
    </row>
    <row r="357" spans="1:7" x14ac:dyDescent="0.25">
      <c r="A357" s="13" t="s">
        <v>3175</v>
      </c>
      <c r="B357" s="31"/>
      <c r="C357" s="31" t="s">
        <v>573</v>
      </c>
      <c r="D357" s="44">
        <v>-41593500</v>
      </c>
      <c r="E357" s="35">
        <v>-31831.51</v>
      </c>
      <c r="F357" s="36">
        <v>-2.2082999999999998E-2</v>
      </c>
      <c r="G357" s="16"/>
    </row>
    <row r="358" spans="1:7" x14ac:dyDescent="0.25">
      <c r="A358" s="13" t="s">
        <v>1562</v>
      </c>
      <c r="B358" s="31"/>
      <c r="C358" s="31" t="s">
        <v>260</v>
      </c>
      <c r="D358" s="44">
        <v>-2797200</v>
      </c>
      <c r="E358" s="35">
        <v>-33896.47</v>
      </c>
      <c r="F358" s="36">
        <v>-2.3515999999999999E-2</v>
      </c>
      <c r="G358" s="16"/>
    </row>
    <row r="359" spans="1:7" x14ac:dyDescent="0.25">
      <c r="A359" s="13" t="s">
        <v>1568</v>
      </c>
      <c r="B359" s="31"/>
      <c r="C359" s="31" t="s">
        <v>260</v>
      </c>
      <c r="D359" s="44">
        <v>-14070650</v>
      </c>
      <c r="E359" s="35">
        <v>-103545.91</v>
      </c>
      <c r="F359" s="36">
        <v>-7.1836999999999998E-2</v>
      </c>
      <c r="G359" s="16"/>
    </row>
    <row r="360" spans="1:7" x14ac:dyDescent="0.25">
      <c r="A360" s="17" t="s">
        <v>189</v>
      </c>
      <c r="B360" s="32"/>
      <c r="C360" s="32"/>
      <c r="D360" s="18"/>
      <c r="E360" s="42">
        <v>-941929.39</v>
      </c>
      <c r="F360" s="43">
        <v>-0.65339599999999998</v>
      </c>
      <c r="G360" s="21"/>
    </row>
    <row r="361" spans="1:7" x14ac:dyDescent="0.25">
      <c r="A361" s="13"/>
      <c r="B361" s="31"/>
      <c r="C361" s="31"/>
      <c r="D361" s="14"/>
      <c r="E361" s="15"/>
      <c r="F361" s="16"/>
      <c r="G361" s="16"/>
    </row>
    <row r="362" spans="1:7" x14ac:dyDescent="0.25">
      <c r="A362" s="13"/>
      <c r="B362" s="31"/>
      <c r="C362" s="31"/>
      <c r="D362" s="14"/>
      <c r="E362" s="15"/>
      <c r="F362" s="16"/>
      <c r="G362" s="16"/>
    </row>
    <row r="363" spans="1:7" x14ac:dyDescent="0.25">
      <c r="A363" s="13"/>
      <c r="B363" s="31"/>
      <c r="C363" s="31"/>
      <c r="D363" s="14"/>
      <c r="E363" s="15"/>
      <c r="F363" s="16"/>
      <c r="G363" s="16"/>
    </row>
    <row r="364" spans="1:7" x14ac:dyDescent="0.25">
      <c r="A364" s="24" t="s">
        <v>192</v>
      </c>
      <c r="B364" s="33"/>
      <c r="C364" s="33"/>
      <c r="D364" s="25"/>
      <c r="E364" s="45">
        <v>-941929.39</v>
      </c>
      <c r="F364" s="46">
        <v>-0.65339599999999998</v>
      </c>
      <c r="G364" s="21"/>
    </row>
    <row r="365" spans="1:7" x14ac:dyDescent="0.25">
      <c r="A365" s="13"/>
      <c r="B365" s="31"/>
      <c r="C365" s="31"/>
      <c r="D365" s="14"/>
      <c r="E365" s="15"/>
      <c r="F365" s="16"/>
      <c r="G365" s="16"/>
    </row>
    <row r="366" spans="1:7" x14ac:dyDescent="0.25">
      <c r="A366" s="17" t="s">
        <v>156</v>
      </c>
      <c r="B366" s="31"/>
      <c r="C366" s="31"/>
      <c r="D366" s="14"/>
      <c r="E366" s="15"/>
      <c r="F366" s="16"/>
      <c r="G366" s="16"/>
    </row>
    <row r="367" spans="1:7" x14ac:dyDescent="0.25">
      <c r="A367" s="17" t="s">
        <v>157</v>
      </c>
      <c r="B367" s="31"/>
      <c r="C367" s="31"/>
      <c r="D367" s="14"/>
      <c r="E367" s="15"/>
      <c r="F367" s="16"/>
      <c r="G367" s="16"/>
    </row>
    <row r="368" spans="1:7" x14ac:dyDescent="0.25">
      <c r="A368" s="13" t="s">
        <v>1460</v>
      </c>
      <c r="B368" s="31" t="s">
        <v>1461</v>
      </c>
      <c r="C368" s="31" t="s">
        <v>160</v>
      </c>
      <c r="D368" s="14">
        <v>26000000</v>
      </c>
      <c r="E368" s="15">
        <v>26057.3</v>
      </c>
      <c r="F368" s="16">
        <v>1.8100000000000002E-2</v>
      </c>
      <c r="G368" s="16">
        <v>7.5249999999999997E-2</v>
      </c>
    </row>
    <row r="369" spans="1:7" x14ac:dyDescent="0.25">
      <c r="A369" s="13" t="s">
        <v>3176</v>
      </c>
      <c r="B369" s="31" t="s">
        <v>3177</v>
      </c>
      <c r="C369" s="31" t="s">
        <v>163</v>
      </c>
      <c r="D369" s="14">
        <v>10000000</v>
      </c>
      <c r="E369" s="15">
        <v>10019.530000000001</v>
      </c>
      <c r="F369" s="16">
        <v>7.0000000000000001E-3</v>
      </c>
      <c r="G369" s="16">
        <v>7.4300000000000005E-2</v>
      </c>
    </row>
    <row r="370" spans="1:7" x14ac:dyDescent="0.25">
      <c r="A370" s="13" t="s">
        <v>3178</v>
      </c>
      <c r="B370" s="31" t="s">
        <v>3179</v>
      </c>
      <c r="C370" s="31" t="s">
        <v>163</v>
      </c>
      <c r="D370" s="14">
        <v>7500000</v>
      </c>
      <c r="E370" s="15">
        <v>7417.4</v>
      </c>
      <c r="F370" s="16">
        <v>5.1000000000000004E-3</v>
      </c>
      <c r="G370" s="16">
        <v>7.9899999999999999E-2</v>
      </c>
    </row>
    <row r="371" spans="1:7" x14ac:dyDescent="0.25">
      <c r="A371" s="13" t="s">
        <v>2838</v>
      </c>
      <c r="B371" s="31" t="s">
        <v>2839</v>
      </c>
      <c r="C371" s="31" t="s">
        <v>160</v>
      </c>
      <c r="D371" s="14">
        <v>5000000</v>
      </c>
      <c r="E371" s="15">
        <v>4947.68</v>
      </c>
      <c r="F371" s="16">
        <v>3.3999999999999998E-3</v>
      </c>
      <c r="G371" s="16">
        <v>7.4700000000000003E-2</v>
      </c>
    </row>
    <row r="372" spans="1:7" x14ac:dyDescent="0.25">
      <c r="A372" s="13" t="s">
        <v>3180</v>
      </c>
      <c r="B372" s="31" t="s">
        <v>3181</v>
      </c>
      <c r="C372" s="31" t="s">
        <v>163</v>
      </c>
      <c r="D372" s="14">
        <v>2500000</v>
      </c>
      <c r="E372" s="15">
        <v>2492.7199999999998</v>
      </c>
      <c r="F372" s="16">
        <v>1.6999999999999999E-3</v>
      </c>
      <c r="G372" s="16">
        <v>7.5050000000000006E-2</v>
      </c>
    </row>
    <row r="373" spans="1:7" x14ac:dyDescent="0.25">
      <c r="A373" s="13" t="s">
        <v>1617</v>
      </c>
      <c r="B373" s="31" t="s">
        <v>1618</v>
      </c>
      <c r="C373" s="31" t="s">
        <v>163</v>
      </c>
      <c r="D373" s="14">
        <v>2000000</v>
      </c>
      <c r="E373" s="15">
        <v>2004.3</v>
      </c>
      <c r="F373" s="16">
        <v>1.4E-3</v>
      </c>
      <c r="G373" s="16">
        <v>7.4231000000000005E-2</v>
      </c>
    </row>
    <row r="374" spans="1:7" x14ac:dyDescent="0.25">
      <c r="A374" s="13" t="s">
        <v>3182</v>
      </c>
      <c r="B374" s="31" t="s">
        <v>3183</v>
      </c>
      <c r="C374" s="31" t="s">
        <v>163</v>
      </c>
      <c r="D374" s="14">
        <v>1000000</v>
      </c>
      <c r="E374" s="15">
        <v>988.43</v>
      </c>
      <c r="F374" s="16">
        <v>6.9999999999999999E-4</v>
      </c>
      <c r="G374" s="16">
        <v>7.8450000000000006E-2</v>
      </c>
    </row>
    <row r="375" spans="1:7" x14ac:dyDescent="0.25">
      <c r="A375" s="17" t="s">
        <v>189</v>
      </c>
      <c r="B375" s="32"/>
      <c r="C375" s="32"/>
      <c r="D375" s="18"/>
      <c r="E375" s="37">
        <v>53927.360000000001</v>
      </c>
      <c r="F375" s="38">
        <v>3.7400000000000003E-2</v>
      </c>
      <c r="G375" s="21"/>
    </row>
    <row r="376" spans="1:7" x14ac:dyDescent="0.25">
      <c r="A376" s="13"/>
      <c r="B376" s="31"/>
      <c r="C376" s="31"/>
      <c r="D376" s="14"/>
      <c r="E376" s="15"/>
      <c r="F376" s="16"/>
      <c r="G376" s="16"/>
    </row>
    <row r="377" spans="1:7" x14ac:dyDescent="0.25">
      <c r="A377" s="17" t="s">
        <v>235</v>
      </c>
      <c r="B377" s="31"/>
      <c r="C377" s="31"/>
      <c r="D377" s="14"/>
      <c r="E377" s="15"/>
      <c r="F377" s="16"/>
      <c r="G377" s="16"/>
    </row>
    <row r="378" spans="1:7" x14ac:dyDescent="0.25">
      <c r="A378" s="13" t="s">
        <v>3184</v>
      </c>
      <c r="B378" s="31" t="s">
        <v>3185</v>
      </c>
      <c r="C378" s="31" t="s">
        <v>238</v>
      </c>
      <c r="D378" s="14">
        <v>10000000</v>
      </c>
      <c r="E378" s="15">
        <v>10126.280000000001</v>
      </c>
      <c r="F378" s="16">
        <v>7.0000000000000001E-3</v>
      </c>
      <c r="G378" s="16">
        <v>5.9499000000000003E-2</v>
      </c>
    </row>
    <row r="379" spans="1:7" x14ac:dyDescent="0.25">
      <c r="A379" s="17" t="s">
        <v>189</v>
      </c>
      <c r="B379" s="32"/>
      <c r="C379" s="32"/>
      <c r="D379" s="18"/>
      <c r="E379" s="37">
        <v>10126.280000000001</v>
      </c>
      <c r="F379" s="38">
        <v>7.0000000000000001E-3</v>
      </c>
      <c r="G379" s="21"/>
    </row>
    <row r="380" spans="1:7" x14ac:dyDescent="0.25">
      <c r="A380" s="13"/>
      <c r="B380" s="31"/>
      <c r="C380" s="31"/>
      <c r="D380" s="14"/>
      <c r="E380" s="15"/>
      <c r="F380" s="16"/>
      <c r="G380" s="16"/>
    </row>
    <row r="381" spans="1:7" x14ac:dyDescent="0.25">
      <c r="A381" s="17" t="s">
        <v>190</v>
      </c>
      <c r="B381" s="31"/>
      <c r="C381" s="31"/>
      <c r="D381" s="14"/>
      <c r="E381" s="15"/>
      <c r="F381" s="16"/>
      <c r="G381" s="16"/>
    </row>
    <row r="382" spans="1:7" x14ac:dyDescent="0.25">
      <c r="A382" s="17" t="s">
        <v>189</v>
      </c>
      <c r="B382" s="31"/>
      <c r="C382" s="31"/>
      <c r="D382" s="14"/>
      <c r="E382" s="39" t="s">
        <v>155</v>
      </c>
      <c r="F382" s="40" t="s">
        <v>155</v>
      </c>
      <c r="G382" s="16"/>
    </row>
    <row r="383" spans="1:7" x14ac:dyDescent="0.25">
      <c r="A383" s="13"/>
      <c r="B383" s="31"/>
      <c r="C383" s="31"/>
      <c r="D383" s="14"/>
      <c r="E383" s="15"/>
      <c r="F383" s="16"/>
      <c r="G383" s="16"/>
    </row>
    <row r="384" spans="1:7" x14ac:dyDescent="0.25">
      <c r="A384" s="17" t="s">
        <v>191</v>
      </c>
      <c r="B384" s="31"/>
      <c r="C384" s="31"/>
      <c r="D384" s="14"/>
      <c r="E384" s="15"/>
      <c r="F384" s="16"/>
      <c r="G384" s="16"/>
    </row>
    <row r="385" spans="1:7" x14ac:dyDescent="0.25">
      <c r="A385" s="17" t="s">
        <v>189</v>
      </c>
      <c r="B385" s="31"/>
      <c r="C385" s="31"/>
      <c r="D385" s="14"/>
      <c r="E385" s="39" t="s">
        <v>155</v>
      </c>
      <c r="F385" s="40" t="s">
        <v>155</v>
      </c>
      <c r="G385" s="16"/>
    </row>
    <row r="386" spans="1:7" x14ac:dyDescent="0.25">
      <c r="A386" s="13"/>
      <c r="B386" s="31"/>
      <c r="C386" s="31"/>
      <c r="D386" s="14"/>
      <c r="E386" s="15"/>
      <c r="F386" s="16"/>
      <c r="G386" s="16"/>
    </row>
    <row r="387" spans="1:7" x14ac:dyDescent="0.25">
      <c r="A387" s="24" t="s">
        <v>192</v>
      </c>
      <c r="B387" s="33"/>
      <c r="C387" s="33"/>
      <c r="D387" s="25"/>
      <c r="E387" s="19">
        <v>64053.64</v>
      </c>
      <c r="F387" s="20">
        <v>4.4400000000000002E-2</v>
      </c>
      <c r="G387" s="21"/>
    </row>
    <row r="388" spans="1:7" x14ac:dyDescent="0.25">
      <c r="A388" s="13"/>
      <c r="B388" s="31"/>
      <c r="C388" s="31"/>
      <c r="D388" s="14"/>
      <c r="E388" s="15"/>
      <c r="F388" s="16"/>
      <c r="G388" s="16"/>
    </row>
    <row r="389" spans="1:7" x14ac:dyDescent="0.25">
      <c r="A389" s="17" t="s">
        <v>599</v>
      </c>
      <c r="B389" s="31"/>
      <c r="C389" s="31"/>
      <c r="D389" s="14"/>
      <c r="E389" s="15"/>
      <c r="F389" s="16"/>
      <c r="G389" s="16"/>
    </row>
    <row r="390" spans="1:7" x14ac:dyDescent="0.25">
      <c r="A390" s="13"/>
      <c r="B390" s="31"/>
      <c r="C390" s="31"/>
      <c r="D390" s="14"/>
      <c r="E390" s="15"/>
      <c r="F390" s="16"/>
      <c r="G390" s="16"/>
    </row>
    <row r="391" spans="1:7" x14ac:dyDescent="0.25">
      <c r="A391" s="17" t="s">
        <v>600</v>
      </c>
      <c r="B391" s="31"/>
      <c r="C391" s="31"/>
      <c r="D391" s="14"/>
      <c r="E391" s="15"/>
      <c r="F391" s="16"/>
      <c r="G391" s="16"/>
    </row>
    <row r="392" spans="1:7" x14ac:dyDescent="0.25">
      <c r="A392" s="13" t="s">
        <v>2853</v>
      </c>
      <c r="B392" s="31" t="s">
        <v>2854</v>
      </c>
      <c r="C392" s="31" t="s">
        <v>238</v>
      </c>
      <c r="D392" s="14">
        <v>3000000</v>
      </c>
      <c r="E392" s="15">
        <v>2940.52</v>
      </c>
      <c r="F392" s="16">
        <v>2E-3</v>
      </c>
      <c r="G392" s="16">
        <v>5.5099000000000002E-2</v>
      </c>
    </row>
    <row r="393" spans="1:7" x14ac:dyDescent="0.25">
      <c r="A393" s="13" t="s">
        <v>3186</v>
      </c>
      <c r="B393" s="31" t="s">
        <v>3187</v>
      </c>
      <c r="C393" s="31" t="s">
        <v>238</v>
      </c>
      <c r="D393" s="14">
        <v>500000</v>
      </c>
      <c r="E393" s="15">
        <v>494.3</v>
      </c>
      <c r="F393" s="16">
        <v>2.9999999999999997E-4</v>
      </c>
      <c r="G393" s="16">
        <v>5.3999999999999999E-2</v>
      </c>
    </row>
    <row r="394" spans="1:7" x14ac:dyDescent="0.25">
      <c r="A394" s="13" t="s">
        <v>3188</v>
      </c>
      <c r="B394" s="31" t="s">
        <v>3189</v>
      </c>
      <c r="C394" s="31" t="s">
        <v>238</v>
      </c>
      <c r="D394" s="14">
        <v>500000</v>
      </c>
      <c r="E394" s="15">
        <v>487.52</v>
      </c>
      <c r="F394" s="16">
        <v>2.9999999999999997E-4</v>
      </c>
      <c r="G394" s="16">
        <v>5.5280999999999997E-2</v>
      </c>
    </row>
    <row r="395" spans="1:7" x14ac:dyDescent="0.25">
      <c r="A395" s="17" t="s">
        <v>189</v>
      </c>
      <c r="B395" s="32"/>
      <c r="C395" s="32"/>
      <c r="D395" s="18"/>
      <c r="E395" s="37">
        <v>3922.34</v>
      </c>
      <c r="F395" s="38">
        <v>2.5999999999999999E-3</v>
      </c>
      <c r="G395" s="21"/>
    </row>
    <row r="396" spans="1:7" x14ac:dyDescent="0.25">
      <c r="A396" s="17" t="s">
        <v>611</v>
      </c>
      <c r="B396" s="31"/>
      <c r="C396" s="31"/>
      <c r="D396" s="14"/>
      <c r="E396" s="15"/>
      <c r="F396" s="16"/>
      <c r="G396" s="16"/>
    </row>
    <row r="397" spans="1:7" x14ac:dyDescent="0.25">
      <c r="A397" s="13" t="s">
        <v>3190</v>
      </c>
      <c r="B397" s="31" t="s">
        <v>3191</v>
      </c>
      <c r="C397" s="31" t="s">
        <v>614</v>
      </c>
      <c r="D397" s="14">
        <v>15000000</v>
      </c>
      <c r="E397" s="15">
        <v>14841.75</v>
      </c>
      <c r="F397" s="16">
        <v>1.03E-2</v>
      </c>
      <c r="G397" s="16">
        <v>7.9424999999999996E-2</v>
      </c>
    </row>
    <row r="398" spans="1:7" x14ac:dyDescent="0.25">
      <c r="A398" s="13" t="s">
        <v>642</v>
      </c>
      <c r="B398" s="31" t="s">
        <v>643</v>
      </c>
      <c r="C398" s="31" t="s">
        <v>614</v>
      </c>
      <c r="D398" s="14">
        <v>15000000</v>
      </c>
      <c r="E398" s="15">
        <v>14266.08</v>
      </c>
      <c r="F398" s="16">
        <v>9.9000000000000008E-3</v>
      </c>
      <c r="G398" s="16">
        <v>7.2499999999999995E-2</v>
      </c>
    </row>
    <row r="399" spans="1:7" x14ac:dyDescent="0.25">
      <c r="A399" s="13" t="s">
        <v>3192</v>
      </c>
      <c r="B399" s="31" t="s">
        <v>3193</v>
      </c>
      <c r="C399" s="31" t="s">
        <v>614</v>
      </c>
      <c r="D399" s="14">
        <v>10000000</v>
      </c>
      <c r="E399" s="15">
        <v>9503.9</v>
      </c>
      <c r="F399" s="16">
        <v>6.6E-3</v>
      </c>
      <c r="G399" s="16">
        <v>7.2998999999999994E-2</v>
      </c>
    </row>
    <row r="400" spans="1:7" x14ac:dyDescent="0.25">
      <c r="A400" s="13" t="s">
        <v>2861</v>
      </c>
      <c r="B400" s="31" t="s">
        <v>2862</v>
      </c>
      <c r="C400" s="31" t="s">
        <v>622</v>
      </c>
      <c r="D400" s="14">
        <v>10000000</v>
      </c>
      <c r="E400" s="15">
        <v>9471.42</v>
      </c>
      <c r="F400" s="16">
        <v>6.6E-3</v>
      </c>
      <c r="G400" s="16">
        <v>7.2749999999999995E-2</v>
      </c>
    </row>
    <row r="401" spans="1:7" x14ac:dyDescent="0.25">
      <c r="A401" s="13" t="s">
        <v>3194</v>
      </c>
      <c r="B401" s="31" t="s">
        <v>3195</v>
      </c>
      <c r="C401" s="31" t="s">
        <v>614</v>
      </c>
      <c r="D401" s="14">
        <v>10000000</v>
      </c>
      <c r="E401" s="15">
        <v>9458.9</v>
      </c>
      <c r="F401" s="16">
        <v>6.6E-3</v>
      </c>
      <c r="G401" s="16">
        <v>7.2499999999999995E-2</v>
      </c>
    </row>
    <row r="402" spans="1:7" x14ac:dyDescent="0.25">
      <c r="A402" s="13" t="s">
        <v>658</v>
      </c>
      <c r="B402" s="31" t="s">
        <v>659</v>
      </c>
      <c r="C402" s="31" t="s">
        <v>614</v>
      </c>
      <c r="D402" s="14">
        <v>10000000</v>
      </c>
      <c r="E402" s="15">
        <v>9383.09</v>
      </c>
      <c r="F402" s="16">
        <v>6.4999999999999997E-3</v>
      </c>
      <c r="G402" s="16">
        <v>7.2499999999999995E-2</v>
      </c>
    </row>
    <row r="403" spans="1:7" x14ac:dyDescent="0.25">
      <c r="A403" s="13" t="s">
        <v>3196</v>
      </c>
      <c r="B403" s="31" t="s">
        <v>3197</v>
      </c>
      <c r="C403" s="31" t="s">
        <v>617</v>
      </c>
      <c r="D403" s="14">
        <v>5000000</v>
      </c>
      <c r="E403" s="15">
        <v>4947.76</v>
      </c>
      <c r="F403" s="16">
        <v>3.3999999999999998E-3</v>
      </c>
      <c r="G403" s="16">
        <v>8.0295000000000005E-2</v>
      </c>
    </row>
    <row r="404" spans="1:7" x14ac:dyDescent="0.25">
      <c r="A404" s="13" t="s">
        <v>2047</v>
      </c>
      <c r="B404" s="31" t="s">
        <v>2048</v>
      </c>
      <c r="C404" s="31" t="s">
        <v>614</v>
      </c>
      <c r="D404" s="14">
        <v>5000000</v>
      </c>
      <c r="E404" s="15">
        <v>4938.01</v>
      </c>
      <c r="F404" s="16">
        <v>3.3999999999999998E-3</v>
      </c>
      <c r="G404" s="16">
        <v>7.9001000000000002E-2</v>
      </c>
    </row>
    <row r="405" spans="1:7" x14ac:dyDescent="0.25">
      <c r="A405" s="13" t="s">
        <v>3198</v>
      </c>
      <c r="B405" s="31" t="s">
        <v>3199</v>
      </c>
      <c r="C405" s="31" t="s">
        <v>622</v>
      </c>
      <c r="D405" s="14">
        <v>5000000</v>
      </c>
      <c r="E405" s="15">
        <v>4935.3999999999996</v>
      </c>
      <c r="F405" s="16">
        <v>3.3999999999999998E-3</v>
      </c>
      <c r="G405" s="16">
        <v>7.3499999999999996E-2</v>
      </c>
    </row>
    <row r="406" spans="1:7" x14ac:dyDescent="0.25">
      <c r="A406" s="13" t="s">
        <v>3200</v>
      </c>
      <c r="B406" s="31" t="s">
        <v>3201</v>
      </c>
      <c r="C406" s="31" t="s">
        <v>617</v>
      </c>
      <c r="D406" s="14">
        <v>5000000</v>
      </c>
      <c r="E406" s="15">
        <v>4915.17</v>
      </c>
      <c r="F406" s="16">
        <v>3.3999999999999998E-3</v>
      </c>
      <c r="G406" s="16">
        <v>7.4997999999999995E-2</v>
      </c>
    </row>
    <row r="407" spans="1:7" x14ac:dyDescent="0.25">
      <c r="A407" s="13" t="s">
        <v>3202</v>
      </c>
      <c r="B407" s="31" t="s">
        <v>3203</v>
      </c>
      <c r="C407" s="31" t="s">
        <v>614</v>
      </c>
      <c r="D407" s="14">
        <v>5000000</v>
      </c>
      <c r="E407" s="15">
        <v>4732.99</v>
      </c>
      <c r="F407" s="16">
        <v>3.3E-3</v>
      </c>
      <c r="G407" s="16">
        <v>7.1998999999999994E-2</v>
      </c>
    </row>
    <row r="408" spans="1:7" x14ac:dyDescent="0.25">
      <c r="A408" s="13" t="s">
        <v>3204</v>
      </c>
      <c r="B408" s="31" t="s">
        <v>3205</v>
      </c>
      <c r="C408" s="31" t="s">
        <v>614</v>
      </c>
      <c r="D408" s="14">
        <v>5000000</v>
      </c>
      <c r="E408" s="15">
        <v>4729.1899999999996</v>
      </c>
      <c r="F408" s="16">
        <v>3.3E-3</v>
      </c>
      <c r="G408" s="16">
        <v>7.2575000000000001E-2</v>
      </c>
    </row>
    <row r="409" spans="1:7" x14ac:dyDescent="0.25">
      <c r="A409" s="13" t="s">
        <v>3206</v>
      </c>
      <c r="B409" s="31" t="s">
        <v>3207</v>
      </c>
      <c r="C409" s="31" t="s">
        <v>622</v>
      </c>
      <c r="D409" s="14">
        <v>2500000</v>
      </c>
      <c r="E409" s="15">
        <v>2457.7600000000002</v>
      </c>
      <c r="F409" s="16">
        <v>1.6999999999999999E-3</v>
      </c>
      <c r="G409" s="16">
        <v>7.3798000000000002E-2</v>
      </c>
    </row>
    <row r="410" spans="1:7" x14ac:dyDescent="0.25">
      <c r="A410" s="13" t="s">
        <v>2855</v>
      </c>
      <c r="B410" s="31" t="s">
        <v>2856</v>
      </c>
      <c r="C410" s="31" t="s">
        <v>614</v>
      </c>
      <c r="D410" s="14">
        <v>2500000</v>
      </c>
      <c r="E410" s="15">
        <v>2377.33</v>
      </c>
      <c r="F410" s="16">
        <v>1.6000000000000001E-3</v>
      </c>
      <c r="G410" s="16">
        <v>7.2999999999999995E-2</v>
      </c>
    </row>
    <row r="411" spans="1:7" x14ac:dyDescent="0.25">
      <c r="A411" s="13" t="s">
        <v>2079</v>
      </c>
      <c r="B411" s="31" t="s">
        <v>2080</v>
      </c>
      <c r="C411" s="31" t="s">
        <v>622</v>
      </c>
      <c r="D411" s="14">
        <v>1500000</v>
      </c>
      <c r="E411" s="15">
        <v>1481.73</v>
      </c>
      <c r="F411" s="16">
        <v>1E-3</v>
      </c>
      <c r="G411" s="16">
        <v>7.3800000000000004E-2</v>
      </c>
    </row>
    <row r="412" spans="1:7" x14ac:dyDescent="0.25">
      <c r="A412" s="13" t="s">
        <v>2867</v>
      </c>
      <c r="B412" s="31" t="s">
        <v>2868</v>
      </c>
      <c r="C412" s="31" t="s">
        <v>633</v>
      </c>
      <c r="D412" s="14">
        <v>500000</v>
      </c>
      <c r="E412" s="15">
        <v>476.46</v>
      </c>
      <c r="F412" s="16">
        <v>2.9999999999999997E-4</v>
      </c>
      <c r="G412" s="16">
        <v>7.3000999999999996E-2</v>
      </c>
    </row>
    <row r="413" spans="1:7" x14ac:dyDescent="0.25">
      <c r="A413" s="17" t="s">
        <v>189</v>
      </c>
      <c r="B413" s="32"/>
      <c r="C413" s="32"/>
      <c r="D413" s="18"/>
      <c r="E413" s="37">
        <v>102916.94</v>
      </c>
      <c r="F413" s="38">
        <v>7.1300000000000002E-2</v>
      </c>
      <c r="G413" s="21"/>
    </row>
    <row r="414" spans="1:7" x14ac:dyDescent="0.25">
      <c r="A414" s="13"/>
      <c r="B414" s="31"/>
      <c r="C414" s="31"/>
      <c r="D414" s="14"/>
      <c r="E414" s="15"/>
      <c r="F414" s="16"/>
      <c r="G414" s="16"/>
    </row>
    <row r="415" spans="1:7" x14ac:dyDescent="0.25">
      <c r="A415" s="17" t="s">
        <v>678</v>
      </c>
      <c r="B415" s="31"/>
      <c r="C415" s="31"/>
      <c r="D415" s="14"/>
      <c r="E415" s="15"/>
      <c r="F415" s="16"/>
      <c r="G415" s="16"/>
    </row>
    <row r="416" spans="1:7" x14ac:dyDescent="0.25">
      <c r="A416" s="13" t="s">
        <v>3208</v>
      </c>
      <c r="B416" s="31" t="s">
        <v>3209</v>
      </c>
      <c r="C416" s="31" t="s">
        <v>614</v>
      </c>
      <c r="D416" s="14">
        <v>5000000</v>
      </c>
      <c r="E416" s="15">
        <v>4929.8999999999996</v>
      </c>
      <c r="F416" s="16">
        <v>3.3999999999999998E-3</v>
      </c>
      <c r="G416" s="16">
        <v>7.4149000000000007E-2</v>
      </c>
    </row>
    <row r="417" spans="1:7" x14ac:dyDescent="0.25">
      <c r="A417" s="13" t="s">
        <v>681</v>
      </c>
      <c r="B417" s="31" t="s">
        <v>682</v>
      </c>
      <c r="C417" s="31" t="s">
        <v>614</v>
      </c>
      <c r="D417" s="14">
        <v>5000000</v>
      </c>
      <c r="E417" s="15">
        <v>4681</v>
      </c>
      <c r="F417" s="16">
        <v>3.2000000000000002E-3</v>
      </c>
      <c r="G417" s="16">
        <v>7.7249999999999999E-2</v>
      </c>
    </row>
    <row r="418" spans="1:7" x14ac:dyDescent="0.25">
      <c r="A418" s="17" t="s">
        <v>189</v>
      </c>
      <c r="B418" s="32"/>
      <c r="C418" s="32"/>
      <c r="D418" s="18"/>
      <c r="E418" s="37">
        <v>9610.9</v>
      </c>
      <c r="F418" s="38">
        <v>6.6E-3</v>
      </c>
      <c r="G418" s="21"/>
    </row>
    <row r="419" spans="1:7" x14ac:dyDescent="0.25">
      <c r="A419" s="13"/>
      <c r="B419" s="31"/>
      <c r="C419" s="31"/>
      <c r="D419" s="14"/>
      <c r="E419" s="15"/>
      <c r="F419" s="16"/>
      <c r="G419" s="16"/>
    </row>
    <row r="420" spans="1:7" x14ac:dyDescent="0.25">
      <c r="A420" s="24" t="s">
        <v>192</v>
      </c>
      <c r="B420" s="33"/>
      <c r="C420" s="33"/>
      <c r="D420" s="25"/>
      <c r="E420" s="19">
        <v>116450.18</v>
      </c>
      <c r="F420" s="20">
        <v>8.0500000000000002E-2</v>
      </c>
      <c r="G420" s="21"/>
    </row>
    <row r="421" spans="1:7" x14ac:dyDescent="0.25">
      <c r="A421" s="13"/>
      <c r="B421" s="31"/>
      <c r="C421" s="31"/>
      <c r="D421" s="14"/>
      <c r="E421" s="15"/>
      <c r="F421" s="16"/>
      <c r="G421" s="16"/>
    </row>
    <row r="422" spans="1:7" x14ac:dyDescent="0.25">
      <c r="A422" s="13"/>
      <c r="B422" s="31"/>
      <c r="C422" s="31"/>
      <c r="D422" s="14"/>
      <c r="E422" s="15"/>
      <c r="F422" s="16"/>
      <c r="G422" s="16"/>
    </row>
    <row r="423" spans="1:7" x14ac:dyDescent="0.25">
      <c r="A423" s="17" t="s">
        <v>891</v>
      </c>
      <c r="B423" s="31"/>
      <c r="C423" s="31"/>
      <c r="D423" s="14"/>
      <c r="E423" s="15"/>
      <c r="F423" s="16"/>
      <c r="G423" s="16"/>
    </row>
    <row r="424" spans="1:7" x14ac:dyDescent="0.25">
      <c r="A424" s="13" t="s">
        <v>892</v>
      </c>
      <c r="B424" s="31" t="s">
        <v>893</v>
      </c>
      <c r="C424" s="31"/>
      <c r="D424" s="14">
        <v>5648095.9604000002</v>
      </c>
      <c r="E424" s="15">
        <v>201121.74</v>
      </c>
      <c r="F424" s="16">
        <v>0.13950000000000001</v>
      </c>
      <c r="G424" s="16"/>
    </row>
    <row r="425" spans="1:7" x14ac:dyDescent="0.25">
      <c r="A425" s="13" t="s">
        <v>3210</v>
      </c>
      <c r="B425" s="31" t="s">
        <v>3211</v>
      </c>
      <c r="C425" s="31"/>
      <c r="D425" s="14">
        <v>171039988.91659999</v>
      </c>
      <c r="E425" s="15">
        <v>56093.25</v>
      </c>
      <c r="F425" s="16">
        <v>3.8899999999999997E-2</v>
      </c>
      <c r="G425" s="16"/>
    </row>
    <row r="426" spans="1:7" x14ac:dyDescent="0.25">
      <c r="A426" s="13" t="s">
        <v>2369</v>
      </c>
      <c r="B426" s="31" t="s">
        <v>2370</v>
      </c>
      <c r="C426" s="31"/>
      <c r="D426" s="14">
        <v>999950.00249999994</v>
      </c>
      <c r="E426" s="15">
        <v>10708.6</v>
      </c>
      <c r="F426" s="16">
        <v>7.4000000000000003E-3</v>
      </c>
      <c r="G426" s="16"/>
    </row>
    <row r="427" spans="1:7" x14ac:dyDescent="0.25">
      <c r="A427" s="13" t="s">
        <v>1642</v>
      </c>
      <c r="B427" s="31" t="s">
        <v>1643</v>
      </c>
      <c r="C427" s="31"/>
      <c r="D427" s="14">
        <v>13730586.296599999</v>
      </c>
      <c r="E427" s="15">
        <v>1514.48</v>
      </c>
      <c r="F427" s="16">
        <v>1.1000000000000001E-3</v>
      </c>
      <c r="G427" s="16"/>
    </row>
    <row r="428" spans="1:7" x14ac:dyDescent="0.25">
      <c r="A428" s="13"/>
      <c r="B428" s="31"/>
      <c r="C428" s="31"/>
      <c r="D428" s="14"/>
      <c r="E428" s="15"/>
      <c r="F428" s="16"/>
      <c r="G428" s="16"/>
    </row>
    <row r="429" spans="1:7" x14ac:dyDescent="0.25">
      <c r="A429" s="24" t="s">
        <v>192</v>
      </c>
      <c r="B429" s="33"/>
      <c r="C429" s="33"/>
      <c r="D429" s="25"/>
      <c r="E429" s="19">
        <v>269438.07</v>
      </c>
      <c r="F429" s="20">
        <v>0.18690000000000001</v>
      </c>
      <c r="G429" s="21"/>
    </row>
    <row r="430" spans="1:7" x14ac:dyDescent="0.25">
      <c r="A430" s="13"/>
      <c r="B430" s="31"/>
      <c r="C430" s="31"/>
      <c r="D430" s="14"/>
      <c r="E430" s="15"/>
      <c r="F430" s="16"/>
      <c r="G430" s="16"/>
    </row>
    <row r="431" spans="1:7" x14ac:dyDescent="0.25">
      <c r="A431" s="17" t="s">
        <v>193</v>
      </c>
      <c r="B431" s="31"/>
      <c r="C431" s="31"/>
      <c r="D431" s="14"/>
      <c r="E431" s="15"/>
      <c r="F431" s="16"/>
      <c r="G431" s="16"/>
    </row>
    <row r="432" spans="1:7" x14ac:dyDescent="0.25">
      <c r="A432" s="13" t="s">
        <v>194</v>
      </c>
      <c r="B432" s="31"/>
      <c r="C432" s="31"/>
      <c r="D432" s="14"/>
      <c r="E432" s="15">
        <v>23485.919999999998</v>
      </c>
      <c r="F432" s="16">
        <v>1.6299999999999999E-2</v>
      </c>
      <c r="G432" s="16">
        <v>5.2232000000000001E-2</v>
      </c>
    </row>
    <row r="433" spans="1:7" x14ac:dyDescent="0.25">
      <c r="A433" s="17" t="s">
        <v>189</v>
      </c>
      <c r="B433" s="32"/>
      <c r="C433" s="32"/>
      <c r="D433" s="18"/>
      <c r="E433" s="37">
        <v>23485.919999999998</v>
      </c>
      <c r="F433" s="38">
        <v>1.6299999999999999E-2</v>
      </c>
      <c r="G433" s="21"/>
    </row>
    <row r="434" spans="1:7" x14ac:dyDescent="0.25">
      <c r="A434" s="13"/>
      <c r="B434" s="31"/>
      <c r="C434" s="31"/>
      <c r="D434" s="14"/>
      <c r="E434" s="15"/>
      <c r="F434" s="16"/>
      <c r="G434" s="16"/>
    </row>
    <row r="435" spans="1:7" x14ac:dyDescent="0.25">
      <c r="A435" s="24" t="s">
        <v>192</v>
      </c>
      <c r="B435" s="33"/>
      <c r="C435" s="33"/>
      <c r="D435" s="25"/>
      <c r="E435" s="19">
        <v>23485.919999999998</v>
      </c>
      <c r="F435" s="20">
        <v>1.6299999999999999E-2</v>
      </c>
      <c r="G435" s="21"/>
    </row>
    <row r="436" spans="1:7" x14ac:dyDescent="0.25">
      <c r="A436" s="13" t="s">
        <v>195</v>
      </c>
      <c r="B436" s="31"/>
      <c r="C436" s="31"/>
      <c r="D436" s="14"/>
      <c r="E436" s="15">
        <v>1009.6869392</v>
      </c>
      <c r="F436" s="16">
        <v>6.9999999999999999E-4</v>
      </c>
      <c r="G436" s="16"/>
    </row>
    <row r="437" spans="1:7" x14ac:dyDescent="0.25">
      <c r="A437" s="13" t="s">
        <v>196</v>
      </c>
      <c r="B437" s="31"/>
      <c r="C437" s="31"/>
      <c r="D437" s="14"/>
      <c r="E437" s="15">
        <v>29290.2830608</v>
      </c>
      <c r="F437" s="16">
        <v>2.0199999999999999E-2</v>
      </c>
      <c r="G437" s="16">
        <v>5.2231E-2</v>
      </c>
    </row>
    <row r="438" spans="1:7" x14ac:dyDescent="0.25">
      <c r="A438" s="26" t="s">
        <v>198</v>
      </c>
      <c r="B438" s="34"/>
      <c r="C438" s="34"/>
      <c r="D438" s="27"/>
      <c r="E438" s="28">
        <v>1441394.23</v>
      </c>
      <c r="F438" s="29">
        <v>1</v>
      </c>
      <c r="G438" s="29"/>
    </row>
    <row r="440" spans="1:7" x14ac:dyDescent="0.25">
      <c r="A440" s="1" t="s">
        <v>1644</v>
      </c>
    </row>
    <row r="441" spans="1:7" x14ac:dyDescent="0.25">
      <c r="A441" s="1" t="s">
        <v>702</v>
      </c>
    </row>
    <row r="442" spans="1:7" x14ac:dyDescent="0.25">
      <c r="A442" s="1" t="s">
        <v>199</v>
      </c>
    </row>
    <row r="443" spans="1:7" x14ac:dyDescent="0.25">
      <c r="A443" s="74" t="s">
        <v>200</v>
      </c>
    </row>
    <row r="444" spans="1:7" x14ac:dyDescent="0.25">
      <c r="A444" s="1"/>
    </row>
    <row r="445" spans="1:7" x14ac:dyDescent="0.25">
      <c r="A445" s="1" t="s">
        <v>211</v>
      </c>
    </row>
    <row r="446" spans="1:7" x14ac:dyDescent="0.25">
      <c r="A446" s="48" t="s">
        <v>212</v>
      </c>
      <c r="B446" s="3" t="s">
        <v>155</v>
      </c>
    </row>
    <row r="447" spans="1:7" x14ac:dyDescent="0.25">
      <c r="A447" t="s">
        <v>213</v>
      </c>
    </row>
    <row r="448" spans="1:7" x14ac:dyDescent="0.25">
      <c r="A448" t="s">
        <v>214</v>
      </c>
      <c r="B448" t="s">
        <v>215</v>
      </c>
      <c r="C448" t="s">
        <v>215</v>
      </c>
    </row>
    <row r="449" spans="1:3" x14ac:dyDescent="0.25">
      <c r="B449" s="49">
        <v>45930</v>
      </c>
      <c r="C449" s="49">
        <v>46112</v>
      </c>
    </row>
    <row r="450" spans="1:3" x14ac:dyDescent="0.25">
      <c r="A450" t="s">
        <v>482</v>
      </c>
      <c r="B450">
        <v>21.0932</v>
      </c>
      <c r="C450">
        <v>21.819099999999999</v>
      </c>
    </row>
    <row r="451" spans="1:3" x14ac:dyDescent="0.25">
      <c r="A451" t="s">
        <v>217</v>
      </c>
      <c r="B451">
        <v>15.079800000000001</v>
      </c>
      <c r="C451">
        <v>15.598699999999999</v>
      </c>
    </row>
    <row r="452" spans="1:3" x14ac:dyDescent="0.25">
      <c r="A452" t="s">
        <v>1026</v>
      </c>
      <c r="B452">
        <v>17.328600000000002</v>
      </c>
      <c r="C452">
        <v>17.9251</v>
      </c>
    </row>
    <row r="453" spans="1:3" x14ac:dyDescent="0.25">
      <c r="A453" t="s">
        <v>717</v>
      </c>
      <c r="B453">
        <v>19.678599999999999</v>
      </c>
      <c r="C453">
        <v>20.348199999999999</v>
      </c>
    </row>
    <row r="454" spans="1:3" x14ac:dyDescent="0.25">
      <c r="A454" t="s">
        <v>483</v>
      </c>
      <c r="B454">
        <v>19.622199999999999</v>
      </c>
      <c r="C454">
        <v>20.2286</v>
      </c>
    </row>
    <row r="455" spans="1:3" x14ac:dyDescent="0.25">
      <c r="A455" t="s">
        <v>219</v>
      </c>
      <c r="B455">
        <v>14.3996</v>
      </c>
      <c r="C455">
        <v>14.8445</v>
      </c>
    </row>
    <row r="456" spans="1:3" x14ac:dyDescent="0.25">
      <c r="A456" t="s">
        <v>1029</v>
      </c>
      <c r="B456">
        <v>16.031500000000001</v>
      </c>
      <c r="C456">
        <v>16.526900000000001</v>
      </c>
    </row>
    <row r="458" spans="1:3" x14ac:dyDescent="0.25">
      <c r="A458" t="s">
        <v>220</v>
      </c>
      <c r="B458" s="3" t="s">
        <v>155</v>
      </c>
    </row>
    <row r="459" spans="1:3" x14ac:dyDescent="0.25">
      <c r="A459" t="s">
        <v>221</v>
      </c>
      <c r="B459" s="3" t="s">
        <v>155</v>
      </c>
    </row>
    <row r="460" spans="1:3" x14ac:dyDescent="0.25">
      <c r="A460" s="48" t="s">
        <v>222</v>
      </c>
      <c r="B460" s="3" t="s">
        <v>155</v>
      </c>
    </row>
    <row r="461" spans="1:3" x14ac:dyDescent="0.25">
      <c r="A461" s="48" t="s">
        <v>223</v>
      </c>
      <c r="B461" s="3" t="s">
        <v>155</v>
      </c>
    </row>
    <row r="462" spans="1:3" x14ac:dyDescent="0.25">
      <c r="A462" t="s">
        <v>484</v>
      </c>
      <c r="B462" s="50">
        <v>12.4787</v>
      </c>
    </row>
    <row r="463" spans="1:3" ht="29.1" customHeight="1" x14ac:dyDescent="0.25">
      <c r="A463" s="48" t="s">
        <v>225</v>
      </c>
      <c r="B463" s="58">
        <v>0</v>
      </c>
    </row>
    <row r="464" spans="1:3" ht="29.1" customHeight="1" x14ac:dyDescent="0.25">
      <c r="A464" s="48" t="s">
        <v>226</v>
      </c>
      <c r="B464" s="3" t="s">
        <v>155</v>
      </c>
    </row>
    <row r="465" spans="1:4" ht="29.1" customHeight="1" x14ac:dyDescent="0.25">
      <c r="A465" s="48" t="s">
        <v>227</v>
      </c>
      <c r="B465" s="52">
        <v>7877.54</v>
      </c>
    </row>
    <row r="466" spans="1:4" x14ac:dyDescent="0.25">
      <c r="A466" s="48" t="s">
        <v>228</v>
      </c>
      <c r="B466" s="3" t="s">
        <v>155</v>
      </c>
    </row>
    <row r="467" spans="1:4" x14ac:dyDescent="0.25">
      <c r="A467" s="48" t="s">
        <v>229</v>
      </c>
      <c r="B467" s="3" t="s">
        <v>155</v>
      </c>
    </row>
    <row r="469" spans="1:4" ht="69.95" customHeight="1" x14ac:dyDescent="0.25">
      <c r="A469" s="120" t="s">
        <v>230</v>
      </c>
      <c r="B469" s="120" t="s">
        <v>231</v>
      </c>
      <c r="C469" s="120" t="s">
        <v>3</v>
      </c>
      <c r="D469" s="120" t="s">
        <v>4</v>
      </c>
    </row>
    <row r="470" spans="1:4" ht="69.95" customHeight="1" x14ac:dyDescent="0.25">
      <c r="A470" s="120" t="s">
        <v>3212</v>
      </c>
      <c r="B470" s="120"/>
      <c r="C470" s="120" t="s">
        <v>120</v>
      </c>
      <c r="D47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237"/>
  <sheetViews>
    <sheetView showGridLines="0" workbookViewId="0">
      <pane ySplit="6" topLeftCell="A207" activePane="bottomLeft" state="frozen"/>
      <selection activeCell="B70" sqref="B70"/>
      <selection pane="bottomLeft" activeCell="A230" sqref="A230"/>
    </sheetView>
  </sheetViews>
  <sheetFormatPr defaultRowHeight="15" x14ac:dyDescent="0.25"/>
  <cols>
    <col min="1" max="1" width="69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6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3213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3214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255</v>
      </c>
      <c r="B10" s="31" t="s">
        <v>256</v>
      </c>
      <c r="C10" s="31" t="s">
        <v>257</v>
      </c>
      <c r="D10" s="14">
        <v>4033180</v>
      </c>
      <c r="E10" s="15">
        <v>54201.91</v>
      </c>
      <c r="F10" s="16">
        <v>4.4299999999999999E-2</v>
      </c>
      <c r="G10" s="16"/>
    </row>
    <row r="11" spans="1:8" x14ac:dyDescent="0.25">
      <c r="A11" s="13" t="s">
        <v>264</v>
      </c>
      <c r="B11" s="31" t="s">
        <v>265</v>
      </c>
      <c r="C11" s="31" t="s">
        <v>260</v>
      </c>
      <c r="D11" s="14">
        <v>4309176</v>
      </c>
      <c r="E11" s="15">
        <v>51964.35</v>
      </c>
      <c r="F11" s="16">
        <v>4.2500000000000003E-2</v>
      </c>
      <c r="G11" s="16"/>
    </row>
    <row r="12" spans="1:8" x14ac:dyDescent="0.25">
      <c r="A12" s="13" t="s">
        <v>258</v>
      </c>
      <c r="B12" s="31" t="s">
        <v>259</v>
      </c>
      <c r="C12" s="31" t="s">
        <v>260</v>
      </c>
      <c r="D12" s="14">
        <v>5544682</v>
      </c>
      <c r="E12" s="15">
        <v>40562.120000000003</v>
      </c>
      <c r="F12" s="16">
        <v>3.32E-2</v>
      </c>
      <c r="G12" s="16"/>
    </row>
    <row r="13" spans="1:8" x14ac:dyDescent="0.25">
      <c r="A13" s="13" t="s">
        <v>266</v>
      </c>
      <c r="B13" s="31" t="s">
        <v>267</v>
      </c>
      <c r="C13" s="31" t="s">
        <v>268</v>
      </c>
      <c r="D13" s="14">
        <v>1037645</v>
      </c>
      <c r="E13" s="15">
        <v>36360.120000000003</v>
      </c>
      <c r="F13" s="16">
        <v>2.9700000000000001E-2</v>
      </c>
      <c r="G13" s="16"/>
    </row>
    <row r="14" spans="1:8" x14ac:dyDescent="0.25">
      <c r="A14" s="13" t="s">
        <v>261</v>
      </c>
      <c r="B14" s="31" t="s">
        <v>262</v>
      </c>
      <c r="C14" s="31" t="s">
        <v>263</v>
      </c>
      <c r="D14" s="14">
        <v>2006116</v>
      </c>
      <c r="E14" s="15">
        <v>35757.01</v>
      </c>
      <c r="F14" s="16">
        <v>2.92E-2</v>
      </c>
      <c r="G14" s="16"/>
    </row>
    <row r="15" spans="1:8" x14ac:dyDescent="0.25">
      <c r="A15" s="13" t="s">
        <v>269</v>
      </c>
      <c r="B15" s="31" t="s">
        <v>270</v>
      </c>
      <c r="C15" s="31" t="s">
        <v>260</v>
      </c>
      <c r="D15" s="14">
        <v>3124824</v>
      </c>
      <c r="E15" s="15">
        <v>30604.53</v>
      </c>
      <c r="F15" s="16">
        <v>2.5000000000000001E-2</v>
      </c>
      <c r="G15" s="16"/>
    </row>
    <row r="16" spans="1:8" x14ac:dyDescent="0.25">
      <c r="A16" s="13" t="s">
        <v>358</v>
      </c>
      <c r="B16" s="31" t="s">
        <v>359</v>
      </c>
      <c r="C16" s="31" t="s">
        <v>287</v>
      </c>
      <c r="D16" s="14">
        <v>869904</v>
      </c>
      <c r="E16" s="15">
        <v>29261.83</v>
      </c>
      <c r="F16" s="16">
        <v>2.3900000000000001E-2</v>
      </c>
      <c r="G16" s="16"/>
    </row>
    <row r="17" spans="1:7" x14ac:dyDescent="0.25">
      <c r="A17" s="13" t="s">
        <v>293</v>
      </c>
      <c r="B17" s="31" t="s">
        <v>294</v>
      </c>
      <c r="C17" s="31" t="s">
        <v>295</v>
      </c>
      <c r="D17" s="14">
        <v>1500880</v>
      </c>
      <c r="E17" s="15">
        <v>18770.009999999998</v>
      </c>
      <c r="F17" s="16">
        <v>1.5299999999999999E-2</v>
      </c>
      <c r="G17" s="16"/>
    </row>
    <row r="18" spans="1:7" x14ac:dyDescent="0.25">
      <c r="A18" s="13" t="s">
        <v>312</v>
      </c>
      <c r="B18" s="31" t="s">
        <v>313</v>
      </c>
      <c r="C18" s="31" t="s">
        <v>260</v>
      </c>
      <c r="D18" s="14">
        <v>1507073</v>
      </c>
      <c r="E18" s="15">
        <v>17501.64</v>
      </c>
      <c r="F18" s="16">
        <v>1.43E-2</v>
      </c>
      <c r="G18" s="16"/>
    </row>
    <row r="19" spans="1:7" x14ac:dyDescent="0.25">
      <c r="A19" s="13" t="s">
        <v>285</v>
      </c>
      <c r="B19" s="31" t="s">
        <v>286</v>
      </c>
      <c r="C19" s="31" t="s">
        <v>287</v>
      </c>
      <c r="D19" s="14">
        <v>574567</v>
      </c>
      <c r="E19" s="15">
        <v>16976.73</v>
      </c>
      <c r="F19" s="16">
        <v>1.3899999999999999E-2</v>
      </c>
      <c r="G19" s="16"/>
    </row>
    <row r="20" spans="1:7" x14ac:dyDescent="0.25">
      <c r="A20" s="13" t="s">
        <v>356</v>
      </c>
      <c r="B20" s="31" t="s">
        <v>357</v>
      </c>
      <c r="C20" s="31" t="s">
        <v>295</v>
      </c>
      <c r="D20" s="14">
        <v>706884</v>
      </c>
      <c r="E20" s="15">
        <v>16674.689999999999</v>
      </c>
      <c r="F20" s="16">
        <v>1.3599999999999999E-2</v>
      </c>
      <c r="G20" s="16"/>
    </row>
    <row r="21" spans="1:7" x14ac:dyDescent="0.25">
      <c r="A21" s="13" t="s">
        <v>429</v>
      </c>
      <c r="B21" s="31" t="s">
        <v>430</v>
      </c>
      <c r="C21" s="31" t="s">
        <v>281</v>
      </c>
      <c r="D21" s="14">
        <v>2041158</v>
      </c>
      <c r="E21" s="15">
        <v>16360.9</v>
      </c>
      <c r="F21" s="16">
        <v>1.34E-2</v>
      </c>
      <c r="G21" s="16"/>
    </row>
    <row r="22" spans="1:7" x14ac:dyDescent="0.25">
      <c r="A22" s="13" t="s">
        <v>367</v>
      </c>
      <c r="B22" s="31" t="s">
        <v>368</v>
      </c>
      <c r="C22" s="31" t="s">
        <v>287</v>
      </c>
      <c r="D22" s="14">
        <v>127810</v>
      </c>
      <c r="E22" s="15">
        <v>15728.3</v>
      </c>
      <c r="F22" s="16">
        <v>1.29E-2</v>
      </c>
      <c r="G22" s="16"/>
    </row>
    <row r="23" spans="1:7" x14ac:dyDescent="0.25">
      <c r="A23" s="13" t="s">
        <v>290</v>
      </c>
      <c r="B23" s="31" t="s">
        <v>291</v>
      </c>
      <c r="C23" s="31" t="s">
        <v>292</v>
      </c>
      <c r="D23" s="14">
        <v>831765</v>
      </c>
      <c r="E23" s="15">
        <v>14615.77</v>
      </c>
      <c r="F23" s="16">
        <v>1.1900000000000001E-2</v>
      </c>
      <c r="G23" s="16"/>
    </row>
    <row r="24" spans="1:7" x14ac:dyDescent="0.25">
      <c r="A24" s="13" t="s">
        <v>271</v>
      </c>
      <c r="B24" s="31" t="s">
        <v>272</v>
      </c>
      <c r="C24" s="31" t="s">
        <v>273</v>
      </c>
      <c r="D24" s="14">
        <v>610285</v>
      </c>
      <c r="E24" s="15">
        <v>14582.15</v>
      </c>
      <c r="F24" s="16">
        <v>1.1900000000000001E-2</v>
      </c>
      <c r="G24" s="16"/>
    </row>
    <row r="25" spans="1:7" x14ac:dyDescent="0.25">
      <c r="A25" s="13" t="s">
        <v>513</v>
      </c>
      <c r="B25" s="31" t="s">
        <v>514</v>
      </c>
      <c r="C25" s="31" t="s">
        <v>366</v>
      </c>
      <c r="D25" s="14">
        <v>400000</v>
      </c>
      <c r="E25" s="15">
        <v>14561.6</v>
      </c>
      <c r="F25" s="16">
        <v>1.1900000000000001E-2</v>
      </c>
      <c r="G25" s="16"/>
    </row>
    <row r="26" spans="1:7" x14ac:dyDescent="0.25">
      <c r="A26" s="13" t="s">
        <v>317</v>
      </c>
      <c r="B26" s="31" t="s">
        <v>318</v>
      </c>
      <c r="C26" s="31" t="s">
        <v>295</v>
      </c>
      <c r="D26" s="14">
        <v>1027009</v>
      </c>
      <c r="E26" s="15">
        <v>14213.8</v>
      </c>
      <c r="F26" s="16">
        <v>1.1599999999999999E-2</v>
      </c>
      <c r="G26" s="16"/>
    </row>
    <row r="27" spans="1:7" x14ac:dyDescent="0.25">
      <c r="A27" s="13" t="s">
        <v>276</v>
      </c>
      <c r="B27" s="31" t="s">
        <v>277</v>
      </c>
      <c r="C27" s="31" t="s">
        <v>278</v>
      </c>
      <c r="D27" s="14">
        <v>3795804</v>
      </c>
      <c r="E27" s="15">
        <v>14069.15</v>
      </c>
      <c r="F27" s="16">
        <v>1.15E-2</v>
      </c>
      <c r="G27" s="16"/>
    </row>
    <row r="28" spans="1:7" x14ac:dyDescent="0.25">
      <c r="A28" s="13" t="s">
        <v>350</v>
      </c>
      <c r="B28" s="31" t="s">
        <v>351</v>
      </c>
      <c r="C28" s="31" t="s">
        <v>352</v>
      </c>
      <c r="D28" s="14">
        <v>355243</v>
      </c>
      <c r="E28" s="15">
        <v>14037.07</v>
      </c>
      <c r="F28" s="16">
        <v>1.15E-2</v>
      </c>
      <c r="G28" s="16"/>
    </row>
    <row r="29" spans="1:7" x14ac:dyDescent="0.25">
      <c r="A29" s="13" t="s">
        <v>941</v>
      </c>
      <c r="B29" s="31" t="s">
        <v>942</v>
      </c>
      <c r="C29" s="31" t="s">
        <v>292</v>
      </c>
      <c r="D29" s="14">
        <v>650000</v>
      </c>
      <c r="E29" s="15">
        <v>13856.05</v>
      </c>
      <c r="F29" s="16">
        <v>1.1299999999999999E-2</v>
      </c>
      <c r="G29" s="16"/>
    </row>
    <row r="30" spans="1:7" x14ac:dyDescent="0.25">
      <c r="A30" s="13" t="s">
        <v>353</v>
      </c>
      <c r="B30" s="31" t="s">
        <v>354</v>
      </c>
      <c r="C30" s="31" t="s">
        <v>355</v>
      </c>
      <c r="D30" s="14">
        <v>4749142</v>
      </c>
      <c r="E30" s="15">
        <v>13663.28</v>
      </c>
      <c r="F30" s="16">
        <v>1.12E-2</v>
      </c>
      <c r="G30" s="16"/>
    </row>
    <row r="31" spans="1:7" x14ac:dyDescent="0.25">
      <c r="A31" s="13" t="s">
        <v>943</v>
      </c>
      <c r="B31" s="31" t="s">
        <v>944</v>
      </c>
      <c r="C31" s="31" t="s">
        <v>263</v>
      </c>
      <c r="D31" s="14">
        <v>3200107</v>
      </c>
      <c r="E31" s="15">
        <v>13381.25</v>
      </c>
      <c r="F31" s="16">
        <v>1.09E-2</v>
      </c>
      <c r="G31" s="16"/>
    </row>
    <row r="32" spans="1:7" x14ac:dyDescent="0.25">
      <c r="A32" s="13" t="s">
        <v>1204</v>
      </c>
      <c r="B32" s="31" t="s">
        <v>1205</v>
      </c>
      <c r="C32" s="31" t="s">
        <v>1206</v>
      </c>
      <c r="D32" s="14">
        <v>2000000</v>
      </c>
      <c r="E32" s="15">
        <v>13096</v>
      </c>
      <c r="F32" s="16">
        <v>1.0699999999999999E-2</v>
      </c>
      <c r="G32" s="16"/>
    </row>
    <row r="33" spans="1:7" x14ac:dyDescent="0.25">
      <c r="A33" s="13" t="s">
        <v>422</v>
      </c>
      <c r="B33" s="31" t="s">
        <v>423</v>
      </c>
      <c r="C33" s="31" t="s">
        <v>424</v>
      </c>
      <c r="D33" s="14">
        <v>1372750</v>
      </c>
      <c r="E33" s="15">
        <v>12141.29</v>
      </c>
      <c r="F33" s="16">
        <v>9.9000000000000008E-3</v>
      </c>
      <c r="G33" s="16"/>
    </row>
    <row r="34" spans="1:7" x14ac:dyDescent="0.25">
      <c r="A34" s="13" t="s">
        <v>511</v>
      </c>
      <c r="B34" s="31" t="s">
        <v>512</v>
      </c>
      <c r="C34" s="31" t="s">
        <v>323</v>
      </c>
      <c r="D34" s="14">
        <v>206429</v>
      </c>
      <c r="E34" s="15">
        <v>11194.64</v>
      </c>
      <c r="F34" s="16">
        <v>9.1999999999999998E-3</v>
      </c>
      <c r="G34" s="16"/>
    </row>
    <row r="35" spans="1:7" x14ac:dyDescent="0.25">
      <c r="A35" s="13" t="s">
        <v>338</v>
      </c>
      <c r="B35" s="31" t="s">
        <v>339</v>
      </c>
      <c r="C35" s="31" t="s">
        <v>292</v>
      </c>
      <c r="D35" s="14">
        <v>474318</v>
      </c>
      <c r="E35" s="15">
        <v>10975.24</v>
      </c>
      <c r="F35" s="16">
        <v>8.9999999999999993E-3</v>
      </c>
      <c r="G35" s="16"/>
    </row>
    <row r="36" spans="1:7" x14ac:dyDescent="0.25">
      <c r="A36" s="13" t="s">
        <v>279</v>
      </c>
      <c r="B36" s="31" t="s">
        <v>280</v>
      </c>
      <c r="C36" s="31" t="s">
        <v>281</v>
      </c>
      <c r="D36" s="14">
        <v>337902</v>
      </c>
      <c r="E36" s="15">
        <v>10678.04</v>
      </c>
      <c r="F36" s="16">
        <v>8.6999999999999994E-3</v>
      </c>
      <c r="G36" s="16"/>
    </row>
    <row r="37" spans="1:7" x14ac:dyDescent="0.25">
      <c r="A37" s="13" t="s">
        <v>314</v>
      </c>
      <c r="B37" s="31" t="s">
        <v>315</v>
      </c>
      <c r="C37" s="31" t="s">
        <v>316</v>
      </c>
      <c r="D37" s="14">
        <v>91522</v>
      </c>
      <c r="E37" s="15">
        <v>9834.0400000000009</v>
      </c>
      <c r="F37" s="16">
        <v>8.0000000000000002E-3</v>
      </c>
      <c r="G37" s="16"/>
    </row>
    <row r="38" spans="1:7" x14ac:dyDescent="0.25">
      <c r="A38" s="13" t="s">
        <v>340</v>
      </c>
      <c r="B38" s="31" t="s">
        <v>341</v>
      </c>
      <c r="C38" s="31" t="s">
        <v>281</v>
      </c>
      <c r="D38" s="14">
        <v>717543</v>
      </c>
      <c r="E38" s="15">
        <v>9720.56</v>
      </c>
      <c r="F38" s="16">
        <v>7.9000000000000008E-3</v>
      </c>
      <c r="G38" s="16"/>
    </row>
    <row r="39" spans="1:7" x14ac:dyDescent="0.25">
      <c r="A39" s="13" t="s">
        <v>1081</v>
      </c>
      <c r="B39" s="31" t="s">
        <v>1082</v>
      </c>
      <c r="C39" s="31" t="s">
        <v>304</v>
      </c>
      <c r="D39" s="14">
        <v>239272</v>
      </c>
      <c r="E39" s="15">
        <v>9467.51</v>
      </c>
      <c r="F39" s="16">
        <v>7.7000000000000002E-3</v>
      </c>
      <c r="G39" s="16"/>
    </row>
    <row r="40" spans="1:7" x14ac:dyDescent="0.25">
      <c r="A40" s="13" t="s">
        <v>327</v>
      </c>
      <c r="B40" s="31" t="s">
        <v>328</v>
      </c>
      <c r="C40" s="31" t="s">
        <v>260</v>
      </c>
      <c r="D40" s="14">
        <v>2653060</v>
      </c>
      <c r="E40" s="15">
        <v>9375.91</v>
      </c>
      <c r="F40" s="16">
        <v>7.7000000000000002E-3</v>
      </c>
      <c r="G40" s="16"/>
    </row>
    <row r="41" spans="1:7" x14ac:dyDescent="0.25">
      <c r="A41" s="13" t="s">
        <v>369</v>
      </c>
      <c r="B41" s="31" t="s">
        <v>370</v>
      </c>
      <c r="C41" s="31" t="s">
        <v>371</v>
      </c>
      <c r="D41" s="14">
        <v>4847349</v>
      </c>
      <c r="E41" s="15">
        <v>9300.1200000000008</v>
      </c>
      <c r="F41" s="16">
        <v>7.6E-3</v>
      </c>
      <c r="G41" s="16"/>
    </row>
    <row r="42" spans="1:7" x14ac:dyDescent="0.25">
      <c r="A42" s="13" t="s">
        <v>362</v>
      </c>
      <c r="B42" s="31" t="s">
        <v>363</v>
      </c>
      <c r="C42" s="31" t="s">
        <v>355</v>
      </c>
      <c r="D42" s="14">
        <v>434930</v>
      </c>
      <c r="E42" s="15">
        <v>8938.68</v>
      </c>
      <c r="F42" s="16">
        <v>7.3000000000000001E-3</v>
      </c>
      <c r="G42" s="16"/>
    </row>
    <row r="43" spans="1:7" x14ac:dyDescent="0.25">
      <c r="A43" s="13" t="s">
        <v>488</v>
      </c>
      <c r="B43" s="31" t="s">
        <v>489</v>
      </c>
      <c r="C43" s="31" t="s">
        <v>389</v>
      </c>
      <c r="D43" s="14">
        <v>1210179</v>
      </c>
      <c r="E43" s="15">
        <v>8906.31</v>
      </c>
      <c r="F43" s="16">
        <v>7.3000000000000001E-3</v>
      </c>
      <c r="G43" s="16"/>
    </row>
    <row r="44" spans="1:7" x14ac:dyDescent="0.25">
      <c r="A44" s="13" t="s">
        <v>1066</v>
      </c>
      <c r="B44" s="31" t="s">
        <v>1067</v>
      </c>
      <c r="C44" s="31" t="s">
        <v>437</v>
      </c>
      <c r="D44" s="14">
        <v>679312</v>
      </c>
      <c r="E44" s="15">
        <v>8729.16</v>
      </c>
      <c r="F44" s="16">
        <v>7.1000000000000004E-3</v>
      </c>
      <c r="G44" s="16"/>
    </row>
    <row r="45" spans="1:7" x14ac:dyDescent="0.25">
      <c r="A45" s="13" t="s">
        <v>869</v>
      </c>
      <c r="B45" s="31" t="s">
        <v>870</v>
      </c>
      <c r="C45" s="31" t="s">
        <v>304</v>
      </c>
      <c r="D45" s="14">
        <v>3751657</v>
      </c>
      <c r="E45" s="15">
        <v>8590.5400000000009</v>
      </c>
      <c r="F45" s="16">
        <v>7.0000000000000001E-3</v>
      </c>
      <c r="G45" s="16"/>
    </row>
    <row r="46" spans="1:7" x14ac:dyDescent="0.25">
      <c r="A46" s="13" t="s">
        <v>939</v>
      </c>
      <c r="B46" s="31" t="s">
        <v>940</v>
      </c>
      <c r="C46" s="31" t="s">
        <v>395</v>
      </c>
      <c r="D46" s="14">
        <v>1500000</v>
      </c>
      <c r="E46" s="15">
        <v>8519.25</v>
      </c>
      <c r="F46" s="16">
        <v>7.0000000000000001E-3</v>
      </c>
      <c r="G46" s="16"/>
    </row>
    <row r="47" spans="1:7" x14ac:dyDescent="0.25">
      <c r="A47" s="13" t="s">
        <v>1907</v>
      </c>
      <c r="B47" s="31" t="s">
        <v>1908</v>
      </c>
      <c r="C47" s="31" t="s">
        <v>311</v>
      </c>
      <c r="D47" s="14">
        <v>1634755</v>
      </c>
      <c r="E47" s="15">
        <v>8266.14</v>
      </c>
      <c r="F47" s="16">
        <v>6.7999999999999996E-3</v>
      </c>
      <c r="G47" s="16"/>
    </row>
    <row r="48" spans="1:7" x14ac:dyDescent="0.25">
      <c r="A48" s="13" t="s">
        <v>405</v>
      </c>
      <c r="B48" s="31" t="s">
        <v>406</v>
      </c>
      <c r="C48" s="31" t="s">
        <v>260</v>
      </c>
      <c r="D48" s="14">
        <v>942107</v>
      </c>
      <c r="E48" s="15">
        <v>7967.4</v>
      </c>
      <c r="F48" s="16">
        <v>6.4999999999999997E-3</v>
      </c>
      <c r="G48" s="16"/>
    </row>
    <row r="49" spans="1:7" x14ac:dyDescent="0.25">
      <c r="A49" s="13" t="s">
        <v>381</v>
      </c>
      <c r="B49" s="31" t="s">
        <v>382</v>
      </c>
      <c r="C49" s="31" t="s">
        <v>311</v>
      </c>
      <c r="D49" s="14">
        <v>113007</v>
      </c>
      <c r="E49" s="15">
        <v>7884.5</v>
      </c>
      <c r="F49" s="16">
        <v>6.4000000000000003E-3</v>
      </c>
      <c r="G49" s="16"/>
    </row>
    <row r="50" spans="1:7" x14ac:dyDescent="0.25">
      <c r="A50" s="13" t="s">
        <v>1153</v>
      </c>
      <c r="B50" s="31" t="s">
        <v>1154</v>
      </c>
      <c r="C50" s="31" t="s">
        <v>281</v>
      </c>
      <c r="D50" s="14">
        <v>558136</v>
      </c>
      <c r="E50" s="15">
        <v>7620.23</v>
      </c>
      <c r="F50" s="16">
        <v>6.1999999999999998E-3</v>
      </c>
      <c r="G50" s="16"/>
    </row>
    <row r="51" spans="1:7" x14ac:dyDescent="0.25">
      <c r="A51" s="13" t="s">
        <v>947</v>
      </c>
      <c r="B51" s="31" t="s">
        <v>948</v>
      </c>
      <c r="C51" s="31" t="s">
        <v>378</v>
      </c>
      <c r="D51" s="14">
        <v>111177</v>
      </c>
      <c r="E51" s="15">
        <v>7608.4</v>
      </c>
      <c r="F51" s="16">
        <v>6.1999999999999998E-3</v>
      </c>
      <c r="G51" s="16"/>
    </row>
    <row r="52" spans="1:7" x14ac:dyDescent="0.25">
      <c r="A52" s="13" t="s">
        <v>913</v>
      </c>
      <c r="B52" s="31" t="s">
        <v>914</v>
      </c>
      <c r="C52" s="31" t="s">
        <v>346</v>
      </c>
      <c r="D52" s="14">
        <v>100657</v>
      </c>
      <c r="E52" s="15">
        <v>7467.74</v>
      </c>
      <c r="F52" s="16">
        <v>6.1000000000000004E-3</v>
      </c>
      <c r="G52" s="16"/>
    </row>
    <row r="53" spans="1:7" x14ac:dyDescent="0.25">
      <c r="A53" s="13" t="s">
        <v>1656</v>
      </c>
      <c r="B53" s="31" t="s">
        <v>1657</v>
      </c>
      <c r="C53" s="31" t="s">
        <v>260</v>
      </c>
      <c r="D53" s="14">
        <v>2500000</v>
      </c>
      <c r="E53" s="15">
        <v>7243.75</v>
      </c>
      <c r="F53" s="16">
        <v>5.8999999999999999E-3</v>
      </c>
      <c r="G53" s="16"/>
    </row>
    <row r="54" spans="1:7" x14ac:dyDescent="0.25">
      <c r="A54" s="13" t="s">
        <v>858</v>
      </c>
      <c r="B54" s="31" t="s">
        <v>859</v>
      </c>
      <c r="C54" s="31" t="s">
        <v>346</v>
      </c>
      <c r="D54" s="14">
        <v>849424</v>
      </c>
      <c r="E54" s="15">
        <v>6752.92</v>
      </c>
      <c r="F54" s="16">
        <v>5.4999999999999997E-3</v>
      </c>
      <c r="G54" s="16"/>
    </row>
    <row r="55" spans="1:7" x14ac:dyDescent="0.25">
      <c r="A55" s="13" t="s">
        <v>908</v>
      </c>
      <c r="B55" s="31" t="s">
        <v>909</v>
      </c>
      <c r="C55" s="31" t="s">
        <v>910</v>
      </c>
      <c r="D55" s="14">
        <v>162607</v>
      </c>
      <c r="E55" s="15">
        <v>6412.41</v>
      </c>
      <c r="F55" s="16">
        <v>5.1999999999999998E-3</v>
      </c>
      <c r="G55" s="16"/>
    </row>
    <row r="56" spans="1:7" x14ac:dyDescent="0.25">
      <c r="A56" s="13" t="s">
        <v>906</v>
      </c>
      <c r="B56" s="31" t="s">
        <v>907</v>
      </c>
      <c r="C56" s="31" t="s">
        <v>281</v>
      </c>
      <c r="D56" s="14">
        <v>391850</v>
      </c>
      <c r="E56" s="15">
        <v>6394.21</v>
      </c>
      <c r="F56" s="16">
        <v>5.1999999999999998E-3</v>
      </c>
      <c r="G56" s="16"/>
    </row>
    <row r="57" spans="1:7" x14ac:dyDescent="0.25">
      <c r="A57" s="13" t="s">
        <v>529</v>
      </c>
      <c r="B57" s="31" t="s">
        <v>530</v>
      </c>
      <c r="C57" s="31" t="s">
        <v>281</v>
      </c>
      <c r="D57" s="14">
        <v>2500000</v>
      </c>
      <c r="E57" s="15">
        <v>6277.5</v>
      </c>
      <c r="F57" s="16">
        <v>5.1000000000000004E-3</v>
      </c>
      <c r="G57" s="16"/>
    </row>
    <row r="58" spans="1:7" x14ac:dyDescent="0.25">
      <c r="A58" s="13" t="s">
        <v>298</v>
      </c>
      <c r="B58" s="31" t="s">
        <v>299</v>
      </c>
      <c r="C58" s="31" t="s">
        <v>287</v>
      </c>
      <c r="D58" s="14">
        <v>791234</v>
      </c>
      <c r="E58" s="15">
        <v>5965.9</v>
      </c>
      <c r="F58" s="16">
        <v>4.8999999999999998E-3</v>
      </c>
      <c r="G58" s="16"/>
    </row>
    <row r="59" spans="1:7" x14ac:dyDescent="0.25">
      <c r="A59" s="13" t="s">
        <v>881</v>
      </c>
      <c r="B59" s="31" t="s">
        <v>882</v>
      </c>
      <c r="C59" s="31" t="s">
        <v>421</v>
      </c>
      <c r="D59" s="14">
        <v>2048618</v>
      </c>
      <c r="E59" s="15">
        <v>5831.39</v>
      </c>
      <c r="F59" s="16">
        <v>4.7999999999999996E-3</v>
      </c>
      <c r="G59" s="16"/>
    </row>
    <row r="60" spans="1:7" x14ac:dyDescent="0.25">
      <c r="A60" s="13" t="s">
        <v>492</v>
      </c>
      <c r="B60" s="31" t="s">
        <v>493</v>
      </c>
      <c r="C60" s="31" t="s">
        <v>260</v>
      </c>
      <c r="D60" s="14">
        <v>9884814</v>
      </c>
      <c r="E60" s="15">
        <v>5817.21</v>
      </c>
      <c r="F60" s="16">
        <v>4.7999999999999996E-3</v>
      </c>
      <c r="G60" s="16"/>
    </row>
    <row r="61" spans="1:7" x14ac:dyDescent="0.25">
      <c r="A61" s="13" t="s">
        <v>464</v>
      </c>
      <c r="B61" s="31" t="s">
        <v>465</v>
      </c>
      <c r="C61" s="31" t="s">
        <v>466</v>
      </c>
      <c r="D61" s="14">
        <v>799458</v>
      </c>
      <c r="E61" s="15">
        <v>5770.89</v>
      </c>
      <c r="F61" s="16">
        <v>4.7000000000000002E-3</v>
      </c>
      <c r="G61" s="16"/>
    </row>
    <row r="62" spans="1:7" x14ac:dyDescent="0.25">
      <c r="A62" s="13" t="s">
        <v>324</v>
      </c>
      <c r="B62" s="31" t="s">
        <v>325</v>
      </c>
      <c r="C62" s="31" t="s">
        <v>326</v>
      </c>
      <c r="D62" s="14">
        <v>320000</v>
      </c>
      <c r="E62" s="15">
        <v>5687.36</v>
      </c>
      <c r="F62" s="16">
        <v>4.5999999999999999E-3</v>
      </c>
      <c r="G62" s="16"/>
    </row>
    <row r="63" spans="1:7" x14ac:dyDescent="0.25">
      <c r="A63" s="13" t="s">
        <v>300</v>
      </c>
      <c r="B63" s="31" t="s">
        <v>301</v>
      </c>
      <c r="C63" s="31" t="s">
        <v>281</v>
      </c>
      <c r="D63" s="14">
        <v>650000</v>
      </c>
      <c r="E63" s="15">
        <v>5668.65</v>
      </c>
      <c r="F63" s="16">
        <v>4.5999999999999999E-3</v>
      </c>
      <c r="G63" s="16"/>
    </row>
    <row r="64" spans="1:7" x14ac:dyDescent="0.25">
      <c r="A64" s="13" t="s">
        <v>509</v>
      </c>
      <c r="B64" s="31" t="s">
        <v>510</v>
      </c>
      <c r="C64" s="31" t="s">
        <v>352</v>
      </c>
      <c r="D64" s="14">
        <v>246638</v>
      </c>
      <c r="E64" s="15">
        <v>5340.21</v>
      </c>
      <c r="F64" s="16">
        <v>4.4000000000000003E-3</v>
      </c>
      <c r="G64" s="16"/>
    </row>
    <row r="65" spans="1:7" x14ac:dyDescent="0.25">
      <c r="A65" s="13" t="s">
        <v>282</v>
      </c>
      <c r="B65" s="31" t="s">
        <v>283</v>
      </c>
      <c r="C65" s="31" t="s">
        <v>284</v>
      </c>
      <c r="D65" s="14">
        <v>1321000</v>
      </c>
      <c r="E65" s="15">
        <v>5292.59</v>
      </c>
      <c r="F65" s="16">
        <v>4.3E-3</v>
      </c>
      <c r="G65" s="16"/>
    </row>
    <row r="66" spans="1:7" x14ac:dyDescent="0.25">
      <c r="A66" s="13" t="s">
        <v>494</v>
      </c>
      <c r="B66" s="31" t="s">
        <v>495</v>
      </c>
      <c r="C66" s="31" t="s">
        <v>304</v>
      </c>
      <c r="D66" s="14">
        <v>4954615</v>
      </c>
      <c r="E66" s="15">
        <v>5217.21</v>
      </c>
      <c r="F66" s="16">
        <v>4.3E-3</v>
      </c>
      <c r="G66" s="16"/>
    </row>
    <row r="67" spans="1:7" x14ac:dyDescent="0.25">
      <c r="A67" s="13" t="s">
        <v>431</v>
      </c>
      <c r="B67" s="31" t="s">
        <v>432</v>
      </c>
      <c r="C67" s="31" t="s">
        <v>378</v>
      </c>
      <c r="D67" s="14">
        <v>259804</v>
      </c>
      <c r="E67" s="15">
        <v>5032.3999999999996</v>
      </c>
      <c r="F67" s="16">
        <v>4.1000000000000003E-3</v>
      </c>
      <c r="G67" s="16"/>
    </row>
    <row r="68" spans="1:7" x14ac:dyDescent="0.25">
      <c r="A68" s="13" t="s">
        <v>447</v>
      </c>
      <c r="B68" s="31" t="s">
        <v>448</v>
      </c>
      <c r="C68" s="31" t="s">
        <v>366</v>
      </c>
      <c r="D68" s="14">
        <v>756284</v>
      </c>
      <c r="E68" s="15">
        <v>4954.04</v>
      </c>
      <c r="F68" s="16">
        <v>4.0000000000000001E-3</v>
      </c>
      <c r="G68" s="16"/>
    </row>
    <row r="69" spans="1:7" x14ac:dyDescent="0.25">
      <c r="A69" s="13" t="s">
        <v>1239</v>
      </c>
      <c r="B69" s="31" t="s">
        <v>1240</v>
      </c>
      <c r="C69" s="31" t="s">
        <v>326</v>
      </c>
      <c r="D69" s="14">
        <v>678076</v>
      </c>
      <c r="E69" s="15">
        <v>4920.46</v>
      </c>
      <c r="F69" s="16">
        <v>4.0000000000000001E-3</v>
      </c>
      <c r="G69" s="16"/>
    </row>
    <row r="70" spans="1:7" x14ac:dyDescent="0.25">
      <c r="A70" s="13" t="s">
        <v>364</v>
      </c>
      <c r="B70" s="31" t="s">
        <v>365</v>
      </c>
      <c r="C70" s="31" t="s">
        <v>366</v>
      </c>
      <c r="D70" s="14">
        <v>2000000</v>
      </c>
      <c r="E70" s="15">
        <v>4910</v>
      </c>
      <c r="F70" s="16">
        <v>4.0000000000000001E-3</v>
      </c>
      <c r="G70" s="16"/>
    </row>
    <row r="71" spans="1:7" x14ac:dyDescent="0.25">
      <c r="A71" s="13" t="s">
        <v>911</v>
      </c>
      <c r="B71" s="31" t="s">
        <v>912</v>
      </c>
      <c r="C71" s="31" t="s">
        <v>292</v>
      </c>
      <c r="D71" s="14">
        <v>391249</v>
      </c>
      <c r="E71" s="15">
        <v>4909.78</v>
      </c>
      <c r="F71" s="16">
        <v>4.0000000000000001E-3</v>
      </c>
      <c r="G71" s="16"/>
    </row>
    <row r="72" spans="1:7" x14ac:dyDescent="0.25">
      <c r="A72" s="13" t="s">
        <v>329</v>
      </c>
      <c r="B72" s="31" t="s">
        <v>330</v>
      </c>
      <c r="C72" s="31" t="s">
        <v>311</v>
      </c>
      <c r="D72" s="14">
        <v>4581912</v>
      </c>
      <c r="E72" s="15">
        <v>4814.67</v>
      </c>
      <c r="F72" s="16">
        <v>3.8999999999999998E-3</v>
      </c>
      <c r="G72" s="16"/>
    </row>
    <row r="73" spans="1:7" x14ac:dyDescent="0.25">
      <c r="A73" s="13" t="s">
        <v>974</v>
      </c>
      <c r="B73" s="31" t="s">
        <v>975</v>
      </c>
      <c r="C73" s="31" t="s">
        <v>292</v>
      </c>
      <c r="D73" s="14">
        <v>17911</v>
      </c>
      <c r="E73" s="15">
        <v>4641.6400000000003</v>
      </c>
      <c r="F73" s="16">
        <v>3.8E-3</v>
      </c>
      <c r="G73" s="16"/>
    </row>
    <row r="74" spans="1:7" x14ac:dyDescent="0.25">
      <c r="A74" s="13" t="s">
        <v>1287</v>
      </c>
      <c r="B74" s="31" t="s">
        <v>1288</v>
      </c>
      <c r="C74" s="31" t="s">
        <v>281</v>
      </c>
      <c r="D74" s="14">
        <v>1502743</v>
      </c>
      <c r="E74" s="15">
        <v>4584.87</v>
      </c>
      <c r="F74" s="16">
        <v>3.7000000000000002E-3</v>
      </c>
      <c r="G74" s="16"/>
    </row>
    <row r="75" spans="1:7" x14ac:dyDescent="0.25">
      <c r="A75" s="13" t="s">
        <v>425</v>
      </c>
      <c r="B75" s="31" t="s">
        <v>426</v>
      </c>
      <c r="C75" s="31" t="s">
        <v>292</v>
      </c>
      <c r="D75" s="14">
        <v>76358</v>
      </c>
      <c r="E75" s="15">
        <v>4541.01</v>
      </c>
      <c r="F75" s="16">
        <v>3.7000000000000002E-3</v>
      </c>
      <c r="G75" s="16"/>
    </row>
    <row r="76" spans="1:7" x14ac:dyDescent="0.25">
      <c r="A76" s="13" t="s">
        <v>1251</v>
      </c>
      <c r="B76" s="31" t="s">
        <v>1252</v>
      </c>
      <c r="C76" s="31" t="s">
        <v>311</v>
      </c>
      <c r="D76" s="14">
        <v>117682</v>
      </c>
      <c r="E76" s="15">
        <v>4524.6400000000003</v>
      </c>
      <c r="F76" s="16">
        <v>3.7000000000000002E-3</v>
      </c>
      <c r="G76" s="16"/>
    </row>
    <row r="77" spans="1:7" x14ac:dyDescent="0.25">
      <c r="A77" s="13" t="s">
        <v>296</v>
      </c>
      <c r="B77" s="31" t="s">
        <v>297</v>
      </c>
      <c r="C77" s="31" t="s">
        <v>292</v>
      </c>
      <c r="D77" s="14">
        <v>106497</v>
      </c>
      <c r="E77" s="15">
        <v>4494.3900000000003</v>
      </c>
      <c r="F77" s="16">
        <v>3.7000000000000002E-3</v>
      </c>
      <c r="G77" s="16"/>
    </row>
    <row r="78" spans="1:7" x14ac:dyDescent="0.25">
      <c r="A78" s="13" t="s">
        <v>1253</v>
      </c>
      <c r="B78" s="31" t="s">
        <v>1254</v>
      </c>
      <c r="C78" s="31" t="s">
        <v>281</v>
      </c>
      <c r="D78" s="14">
        <v>1158659</v>
      </c>
      <c r="E78" s="15">
        <v>4397.1099999999997</v>
      </c>
      <c r="F78" s="16">
        <v>3.5999999999999999E-3</v>
      </c>
      <c r="G78" s="16"/>
    </row>
    <row r="79" spans="1:7" x14ac:dyDescent="0.25">
      <c r="A79" s="13" t="s">
        <v>983</v>
      </c>
      <c r="B79" s="31" t="s">
        <v>984</v>
      </c>
      <c r="C79" s="31" t="s">
        <v>260</v>
      </c>
      <c r="D79" s="14">
        <v>4130121</v>
      </c>
      <c r="E79" s="15">
        <v>4153.25</v>
      </c>
      <c r="F79" s="16">
        <v>3.3999999999999998E-3</v>
      </c>
      <c r="G79" s="16"/>
    </row>
    <row r="80" spans="1:7" x14ac:dyDescent="0.25">
      <c r="A80" s="13" t="s">
        <v>505</v>
      </c>
      <c r="B80" s="31" t="s">
        <v>506</v>
      </c>
      <c r="C80" s="31" t="s">
        <v>287</v>
      </c>
      <c r="D80" s="14">
        <v>62193</v>
      </c>
      <c r="E80" s="15">
        <v>4096.03</v>
      </c>
      <c r="F80" s="16">
        <v>3.3E-3</v>
      </c>
      <c r="G80" s="16"/>
    </row>
    <row r="81" spans="1:7" x14ac:dyDescent="0.25">
      <c r="A81" s="13" t="s">
        <v>402</v>
      </c>
      <c r="B81" s="31" t="s">
        <v>403</v>
      </c>
      <c r="C81" s="31" t="s">
        <v>404</v>
      </c>
      <c r="D81" s="14">
        <v>2645284</v>
      </c>
      <c r="E81" s="15">
        <v>4077.18</v>
      </c>
      <c r="F81" s="16">
        <v>3.3E-3</v>
      </c>
      <c r="G81" s="16"/>
    </row>
    <row r="82" spans="1:7" x14ac:dyDescent="0.25">
      <c r="A82" s="13" t="s">
        <v>496</v>
      </c>
      <c r="B82" s="31" t="s">
        <v>497</v>
      </c>
      <c r="C82" s="31" t="s">
        <v>404</v>
      </c>
      <c r="D82" s="14">
        <v>1024481</v>
      </c>
      <c r="E82" s="15">
        <v>4044.65</v>
      </c>
      <c r="F82" s="16">
        <v>3.3E-3</v>
      </c>
      <c r="G82" s="16"/>
    </row>
    <row r="83" spans="1:7" x14ac:dyDescent="0.25">
      <c r="A83" s="13" t="s">
        <v>379</v>
      </c>
      <c r="B83" s="31" t="s">
        <v>380</v>
      </c>
      <c r="C83" s="31" t="s">
        <v>257</v>
      </c>
      <c r="D83" s="14">
        <v>1390719</v>
      </c>
      <c r="E83" s="15">
        <v>3907.92</v>
      </c>
      <c r="F83" s="16">
        <v>3.2000000000000002E-3</v>
      </c>
      <c r="G83" s="16"/>
    </row>
    <row r="84" spans="1:7" x14ac:dyDescent="0.25">
      <c r="A84" s="13" t="s">
        <v>951</v>
      </c>
      <c r="B84" s="31" t="s">
        <v>952</v>
      </c>
      <c r="C84" s="31" t="s">
        <v>263</v>
      </c>
      <c r="D84" s="14">
        <v>45000000</v>
      </c>
      <c r="E84" s="15">
        <v>3838.5</v>
      </c>
      <c r="F84" s="16">
        <v>3.0999999999999999E-3</v>
      </c>
      <c r="G84" s="16"/>
    </row>
    <row r="85" spans="1:7" x14ac:dyDescent="0.25">
      <c r="A85" s="13" t="s">
        <v>1200</v>
      </c>
      <c r="B85" s="31" t="s">
        <v>1201</v>
      </c>
      <c r="C85" s="31" t="s">
        <v>304</v>
      </c>
      <c r="D85" s="14">
        <v>392183</v>
      </c>
      <c r="E85" s="15">
        <v>3795.15</v>
      </c>
      <c r="F85" s="16">
        <v>3.0999999999999999E-3</v>
      </c>
      <c r="G85" s="16"/>
    </row>
    <row r="86" spans="1:7" x14ac:dyDescent="0.25">
      <c r="A86" s="13" t="s">
        <v>440</v>
      </c>
      <c r="B86" s="31" t="s">
        <v>441</v>
      </c>
      <c r="C86" s="31" t="s">
        <v>257</v>
      </c>
      <c r="D86" s="14">
        <v>1107605</v>
      </c>
      <c r="E86" s="15">
        <v>3714.91</v>
      </c>
      <c r="F86" s="16">
        <v>3.0000000000000001E-3</v>
      </c>
      <c r="G86" s="16"/>
    </row>
    <row r="87" spans="1:7" x14ac:dyDescent="0.25">
      <c r="A87" s="13" t="s">
        <v>985</v>
      </c>
      <c r="B87" s="31" t="s">
        <v>986</v>
      </c>
      <c r="C87" s="31" t="s">
        <v>260</v>
      </c>
      <c r="D87" s="14">
        <v>2191237</v>
      </c>
      <c r="E87" s="15">
        <v>3598.01</v>
      </c>
      <c r="F87" s="16">
        <v>2.8999999999999998E-3</v>
      </c>
      <c r="G87" s="16"/>
    </row>
    <row r="88" spans="1:7" x14ac:dyDescent="0.25">
      <c r="A88" s="13" t="s">
        <v>1297</v>
      </c>
      <c r="B88" s="31" t="s">
        <v>1298</v>
      </c>
      <c r="C88" s="31" t="s">
        <v>583</v>
      </c>
      <c r="D88" s="14">
        <v>2494114</v>
      </c>
      <c r="E88" s="15">
        <v>3434.64</v>
      </c>
      <c r="F88" s="16">
        <v>2.8E-3</v>
      </c>
      <c r="G88" s="16"/>
    </row>
    <row r="89" spans="1:7" x14ac:dyDescent="0.25">
      <c r="A89" s="13" t="s">
        <v>879</v>
      </c>
      <c r="B89" s="31" t="s">
        <v>880</v>
      </c>
      <c r="C89" s="31" t="s">
        <v>273</v>
      </c>
      <c r="D89" s="14">
        <v>117026</v>
      </c>
      <c r="E89" s="15">
        <v>3278.48</v>
      </c>
      <c r="F89" s="16">
        <v>2.7000000000000001E-3</v>
      </c>
      <c r="G89" s="16"/>
    </row>
    <row r="90" spans="1:7" x14ac:dyDescent="0.25">
      <c r="A90" s="13" t="s">
        <v>449</v>
      </c>
      <c r="B90" s="31" t="s">
        <v>450</v>
      </c>
      <c r="C90" s="31" t="s">
        <v>451</v>
      </c>
      <c r="D90" s="14">
        <v>467233</v>
      </c>
      <c r="E90" s="15">
        <v>3040.52</v>
      </c>
      <c r="F90" s="16">
        <v>2.5000000000000001E-3</v>
      </c>
      <c r="G90" s="16"/>
    </row>
    <row r="91" spans="1:7" x14ac:dyDescent="0.25">
      <c r="A91" s="13" t="s">
        <v>458</v>
      </c>
      <c r="B91" s="31" t="s">
        <v>459</v>
      </c>
      <c r="C91" s="31" t="s">
        <v>451</v>
      </c>
      <c r="D91" s="14">
        <v>194355</v>
      </c>
      <c r="E91" s="15">
        <v>2927.57</v>
      </c>
      <c r="F91" s="16">
        <v>2.3999999999999998E-3</v>
      </c>
      <c r="G91" s="16"/>
    </row>
    <row r="92" spans="1:7" x14ac:dyDescent="0.25">
      <c r="A92" s="13" t="s">
        <v>400</v>
      </c>
      <c r="B92" s="31" t="s">
        <v>401</v>
      </c>
      <c r="C92" s="31" t="s">
        <v>295</v>
      </c>
      <c r="D92" s="14">
        <v>141619</v>
      </c>
      <c r="E92" s="15">
        <v>2907.44</v>
      </c>
      <c r="F92" s="16">
        <v>2.3999999999999998E-3</v>
      </c>
      <c r="G92" s="16"/>
    </row>
    <row r="93" spans="1:7" x14ac:dyDescent="0.25">
      <c r="A93" s="13" t="s">
        <v>302</v>
      </c>
      <c r="B93" s="31" t="s">
        <v>303</v>
      </c>
      <c r="C93" s="31" t="s">
        <v>304</v>
      </c>
      <c r="D93" s="14">
        <v>86996</v>
      </c>
      <c r="E93" s="15">
        <v>2867.21</v>
      </c>
      <c r="F93" s="16">
        <v>2.3E-3</v>
      </c>
      <c r="G93" s="16"/>
    </row>
    <row r="94" spans="1:7" x14ac:dyDescent="0.25">
      <c r="A94" s="13" t="s">
        <v>1523</v>
      </c>
      <c r="B94" s="31" t="s">
        <v>1524</v>
      </c>
      <c r="C94" s="31" t="s">
        <v>466</v>
      </c>
      <c r="D94" s="14">
        <v>72990</v>
      </c>
      <c r="E94" s="15">
        <v>2503.27</v>
      </c>
      <c r="F94" s="16">
        <v>2E-3</v>
      </c>
      <c r="G94" s="16"/>
    </row>
    <row r="95" spans="1:7" x14ac:dyDescent="0.25">
      <c r="A95" s="13" t="s">
        <v>1710</v>
      </c>
      <c r="B95" s="31" t="s">
        <v>1711</v>
      </c>
      <c r="C95" s="31" t="s">
        <v>292</v>
      </c>
      <c r="D95" s="14">
        <v>366711</v>
      </c>
      <c r="E95" s="15">
        <v>2275.08</v>
      </c>
      <c r="F95" s="16">
        <v>1.9E-3</v>
      </c>
      <c r="G95" s="16"/>
    </row>
    <row r="96" spans="1:7" x14ac:dyDescent="0.25">
      <c r="A96" s="13" t="s">
        <v>525</v>
      </c>
      <c r="B96" s="31" t="s">
        <v>526</v>
      </c>
      <c r="C96" s="31" t="s">
        <v>273</v>
      </c>
      <c r="D96" s="14">
        <v>200000</v>
      </c>
      <c r="E96" s="15">
        <v>1899.2</v>
      </c>
      <c r="F96" s="16">
        <v>1.6000000000000001E-3</v>
      </c>
      <c r="G96" s="16"/>
    </row>
    <row r="97" spans="1:7" x14ac:dyDescent="0.25">
      <c r="A97" s="13" t="s">
        <v>1329</v>
      </c>
      <c r="B97" s="31" t="s">
        <v>1330</v>
      </c>
      <c r="C97" s="31" t="s">
        <v>281</v>
      </c>
      <c r="D97" s="14">
        <v>1157115</v>
      </c>
      <c r="E97" s="15">
        <v>1846.52</v>
      </c>
      <c r="F97" s="16">
        <v>1.5E-3</v>
      </c>
      <c r="G97" s="16"/>
    </row>
    <row r="98" spans="1:7" x14ac:dyDescent="0.25">
      <c r="A98" s="13" t="s">
        <v>917</v>
      </c>
      <c r="B98" s="31" t="s">
        <v>918</v>
      </c>
      <c r="C98" s="31" t="s">
        <v>326</v>
      </c>
      <c r="D98" s="14">
        <v>281159</v>
      </c>
      <c r="E98" s="15">
        <v>1660.53</v>
      </c>
      <c r="F98" s="16">
        <v>1.4E-3</v>
      </c>
      <c r="G98" s="16"/>
    </row>
    <row r="99" spans="1:7" x14ac:dyDescent="0.25">
      <c r="A99" s="13" t="s">
        <v>501</v>
      </c>
      <c r="B99" s="31" t="s">
        <v>502</v>
      </c>
      <c r="C99" s="31" t="s">
        <v>323</v>
      </c>
      <c r="D99" s="14">
        <v>141087</v>
      </c>
      <c r="E99" s="15">
        <v>1657.49</v>
      </c>
      <c r="F99" s="16">
        <v>1.4E-3</v>
      </c>
      <c r="G99" s="16"/>
    </row>
    <row r="100" spans="1:7" x14ac:dyDescent="0.25">
      <c r="A100" s="13" t="s">
        <v>1359</v>
      </c>
      <c r="B100" s="31" t="s">
        <v>1360</v>
      </c>
      <c r="C100" s="31" t="s">
        <v>278</v>
      </c>
      <c r="D100" s="14">
        <v>2449484</v>
      </c>
      <c r="E100" s="15">
        <v>1551.75</v>
      </c>
      <c r="F100" s="16">
        <v>1.2999999999999999E-3</v>
      </c>
      <c r="G100" s="16"/>
    </row>
    <row r="101" spans="1:7" x14ac:dyDescent="0.25">
      <c r="A101" s="13" t="s">
        <v>1295</v>
      </c>
      <c r="B101" s="31" t="s">
        <v>1296</v>
      </c>
      <c r="C101" s="31" t="s">
        <v>366</v>
      </c>
      <c r="D101" s="14">
        <v>144410</v>
      </c>
      <c r="E101" s="15">
        <v>1287.6300000000001</v>
      </c>
      <c r="F101" s="16">
        <v>1.1000000000000001E-3</v>
      </c>
      <c r="G101" s="16"/>
    </row>
    <row r="102" spans="1:7" x14ac:dyDescent="0.25">
      <c r="A102" s="13" t="s">
        <v>1111</v>
      </c>
      <c r="B102" s="31" t="s">
        <v>1112</v>
      </c>
      <c r="C102" s="31" t="s">
        <v>292</v>
      </c>
      <c r="D102" s="14">
        <v>54283</v>
      </c>
      <c r="E102" s="15">
        <v>1120.6199999999999</v>
      </c>
      <c r="F102" s="16">
        <v>8.9999999999999998E-4</v>
      </c>
      <c r="G102" s="16"/>
    </row>
    <row r="103" spans="1:7" x14ac:dyDescent="0.25">
      <c r="A103" s="13" t="s">
        <v>1079</v>
      </c>
      <c r="B103" s="31" t="s">
        <v>1080</v>
      </c>
      <c r="C103" s="31" t="s">
        <v>444</v>
      </c>
      <c r="D103" s="14">
        <v>74632</v>
      </c>
      <c r="E103" s="15">
        <v>909.61</v>
      </c>
      <c r="F103" s="16">
        <v>6.9999999999999999E-4</v>
      </c>
      <c r="G103" s="16"/>
    </row>
    <row r="104" spans="1:7" x14ac:dyDescent="0.25">
      <c r="A104" s="13" t="s">
        <v>2351</v>
      </c>
      <c r="B104" s="31" t="s">
        <v>2352</v>
      </c>
      <c r="C104" s="31" t="s">
        <v>557</v>
      </c>
      <c r="D104" s="14">
        <v>259199</v>
      </c>
      <c r="E104" s="15">
        <v>351.5</v>
      </c>
      <c r="F104" s="16">
        <v>2.9999999999999997E-4</v>
      </c>
      <c r="G104" s="16"/>
    </row>
    <row r="105" spans="1:7" x14ac:dyDescent="0.25">
      <c r="A105" s="13" t="s">
        <v>1225</v>
      </c>
      <c r="B105" s="31" t="s">
        <v>1226</v>
      </c>
      <c r="C105" s="31" t="s">
        <v>395</v>
      </c>
      <c r="D105" s="14">
        <v>2100</v>
      </c>
      <c r="E105" s="15">
        <v>57.09</v>
      </c>
      <c r="F105" s="60" t="s">
        <v>197</v>
      </c>
      <c r="G105" s="16"/>
    </row>
    <row r="106" spans="1:7" x14ac:dyDescent="0.25">
      <c r="A106" s="13" t="s">
        <v>342</v>
      </c>
      <c r="B106" s="31" t="s">
        <v>343</v>
      </c>
      <c r="C106" s="31" t="s">
        <v>295</v>
      </c>
      <c r="D106" s="14">
        <v>994</v>
      </c>
      <c r="E106" s="15">
        <v>48.48</v>
      </c>
      <c r="F106" s="60" t="s">
        <v>197</v>
      </c>
      <c r="G106" s="16"/>
    </row>
    <row r="107" spans="1:7" x14ac:dyDescent="0.25">
      <c r="A107" s="13" t="s">
        <v>319</v>
      </c>
      <c r="B107" s="31" t="s">
        <v>320</v>
      </c>
      <c r="C107" s="31" t="s">
        <v>295</v>
      </c>
      <c r="D107" s="14">
        <v>522</v>
      </c>
      <c r="E107" s="15">
        <v>7</v>
      </c>
      <c r="F107" s="60" t="s">
        <v>197</v>
      </c>
      <c r="G107" s="16"/>
    </row>
    <row r="108" spans="1:7" x14ac:dyDescent="0.25">
      <c r="A108" s="13" t="s">
        <v>2355</v>
      </c>
      <c r="B108" s="31" t="s">
        <v>2356</v>
      </c>
      <c r="C108" s="31" t="s">
        <v>451</v>
      </c>
      <c r="D108" s="14">
        <v>267</v>
      </c>
      <c r="E108" s="15">
        <v>0.86</v>
      </c>
      <c r="F108" s="60" t="s">
        <v>197</v>
      </c>
      <c r="G108" s="16"/>
    </row>
    <row r="109" spans="1:7" x14ac:dyDescent="0.25">
      <c r="A109" s="17" t="s">
        <v>189</v>
      </c>
      <c r="B109" s="32"/>
      <c r="C109" s="32"/>
      <c r="D109" s="18"/>
      <c r="E109" s="37">
        <f>SUM(E10:E108)</f>
        <v>915241.26000000047</v>
      </c>
      <c r="F109" s="80">
        <f>SUM(F10:F108)</f>
        <v>0.74749999999999994</v>
      </c>
      <c r="G109" s="21"/>
    </row>
    <row r="110" spans="1:7" x14ac:dyDescent="0.25">
      <c r="A110" s="17"/>
      <c r="B110" s="32"/>
      <c r="C110" s="32"/>
      <c r="D110" s="18"/>
      <c r="E110" s="41"/>
      <c r="F110" s="85"/>
      <c r="G110" s="21"/>
    </row>
    <row r="111" spans="1:7" x14ac:dyDescent="0.25">
      <c r="A111" s="17"/>
      <c r="B111" s="32"/>
      <c r="C111" s="32"/>
      <c r="D111" s="18"/>
      <c r="E111" s="41"/>
      <c r="F111" s="85"/>
      <c r="G111" s="21"/>
    </row>
    <row r="112" spans="1:7" x14ac:dyDescent="0.25">
      <c r="A112" s="17" t="s">
        <v>3215</v>
      </c>
      <c r="B112" s="31"/>
      <c r="C112" s="31"/>
      <c r="D112" s="14"/>
      <c r="E112" s="86">
        <f>E109+E114</f>
        <v>919285.19000000053</v>
      </c>
      <c r="F112" s="87">
        <f>F109+F113</f>
        <v>0.75079999999999991</v>
      </c>
      <c r="G112" s="16"/>
    </row>
    <row r="113" spans="1:7" x14ac:dyDescent="0.25">
      <c r="A113" s="13" t="s">
        <v>3216</v>
      </c>
      <c r="B113" s="31" t="s">
        <v>3217</v>
      </c>
      <c r="C113" s="31"/>
      <c r="D113" s="14">
        <v>4880</v>
      </c>
      <c r="E113" s="15">
        <v>4043.93</v>
      </c>
      <c r="F113" s="16">
        <v>3.3E-3</v>
      </c>
      <c r="G113" s="16">
        <v>0.21104800000000001</v>
      </c>
    </row>
    <row r="114" spans="1:7" x14ac:dyDescent="0.25">
      <c r="A114" s="17" t="s">
        <v>189</v>
      </c>
      <c r="B114" s="31"/>
      <c r="C114" s="31"/>
      <c r="D114" s="14"/>
      <c r="E114" s="15">
        <v>4043.93</v>
      </c>
      <c r="F114" s="16">
        <v>3.3E-3</v>
      </c>
      <c r="G114" s="21"/>
    </row>
    <row r="115" spans="1:7" x14ac:dyDescent="0.25">
      <c r="A115" s="24" t="s">
        <v>192</v>
      </c>
      <c r="B115" s="33"/>
      <c r="C115" s="33"/>
      <c r="D115" s="25"/>
      <c r="E115" s="28">
        <v>919285.19000000053</v>
      </c>
      <c r="F115" s="81">
        <v>0.75079999999999991</v>
      </c>
      <c r="G115" s="21"/>
    </row>
    <row r="116" spans="1:7" x14ac:dyDescent="0.25">
      <c r="A116" s="13"/>
      <c r="B116" s="31"/>
      <c r="C116" s="31"/>
      <c r="D116" s="14"/>
      <c r="E116" s="15"/>
      <c r="F116" s="16"/>
      <c r="G116" s="16"/>
    </row>
    <row r="117" spans="1:7" x14ac:dyDescent="0.25">
      <c r="A117" s="17" t="s">
        <v>1525</v>
      </c>
      <c r="B117" s="31"/>
      <c r="C117" s="31"/>
      <c r="D117" s="14"/>
      <c r="E117" s="15"/>
      <c r="F117" s="16"/>
      <c r="G117" s="16"/>
    </row>
    <row r="118" spans="1:7" x14ac:dyDescent="0.25">
      <c r="A118" s="17" t="s">
        <v>1526</v>
      </c>
      <c r="B118" s="31"/>
      <c r="C118" s="31"/>
      <c r="D118" s="14"/>
      <c r="E118" s="15"/>
      <c r="F118" s="16"/>
      <c r="G118" s="16"/>
    </row>
    <row r="119" spans="1:7" x14ac:dyDescent="0.25">
      <c r="A119" s="13" t="s">
        <v>2882</v>
      </c>
      <c r="B119" s="31"/>
      <c r="C119" s="31" t="s">
        <v>295</v>
      </c>
      <c r="D119" s="14">
        <v>1170750</v>
      </c>
      <c r="E119" s="15">
        <v>15482</v>
      </c>
      <c r="F119" s="16">
        <v>1.2654E-2</v>
      </c>
      <c r="G119" s="16"/>
    </row>
    <row r="120" spans="1:7" x14ac:dyDescent="0.25">
      <c r="A120" s="13" t="s">
        <v>2361</v>
      </c>
      <c r="B120" s="31"/>
      <c r="C120" s="31" t="s">
        <v>295</v>
      </c>
      <c r="D120" s="14">
        <v>1014800</v>
      </c>
      <c r="E120" s="15">
        <v>12626.14</v>
      </c>
      <c r="F120" s="16">
        <v>1.0319999999999999E-2</v>
      </c>
      <c r="G120" s="16"/>
    </row>
    <row r="121" spans="1:7" x14ac:dyDescent="0.25">
      <c r="A121" s="13" t="s">
        <v>2363</v>
      </c>
      <c r="B121" s="31"/>
      <c r="C121" s="31" t="s">
        <v>366</v>
      </c>
      <c r="D121" s="14">
        <v>1091925</v>
      </c>
      <c r="E121" s="15">
        <v>9479</v>
      </c>
      <c r="F121" s="16">
        <v>7.7470000000000004E-3</v>
      </c>
      <c r="G121" s="16"/>
    </row>
    <row r="122" spans="1:7" x14ac:dyDescent="0.25">
      <c r="A122" s="13" t="s">
        <v>2985</v>
      </c>
      <c r="B122" s="31"/>
      <c r="C122" s="31" t="s">
        <v>295</v>
      </c>
      <c r="D122" s="14">
        <v>187100</v>
      </c>
      <c r="E122" s="15">
        <v>8785.09</v>
      </c>
      <c r="F122" s="16">
        <v>7.1799999999999998E-3</v>
      </c>
      <c r="G122" s="16"/>
    </row>
    <row r="123" spans="1:7" x14ac:dyDescent="0.25">
      <c r="A123" s="13" t="s">
        <v>2877</v>
      </c>
      <c r="B123" s="31"/>
      <c r="C123" s="31" t="s">
        <v>260</v>
      </c>
      <c r="D123" s="14">
        <v>1203600</v>
      </c>
      <c r="E123" s="15">
        <v>1964.03</v>
      </c>
      <c r="F123" s="16">
        <v>1.6050000000000001E-3</v>
      </c>
      <c r="G123" s="16"/>
    </row>
    <row r="124" spans="1:7" x14ac:dyDescent="0.25">
      <c r="A124" s="13" t="s">
        <v>3218</v>
      </c>
      <c r="B124" s="31"/>
      <c r="C124" s="31" t="s">
        <v>395</v>
      </c>
      <c r="D124" s="14">
        <v>54075</v>
      </c>
      <c r="E124" s="15">
        <v>1472.46</v>
      </c>
      <c r="F124" s="16">
        <v>1.2030000000000001E-3</v>
      </c>
      <c r="G124" s="16"/>
    </row>
    <row r="125" spans="1:7" x14ac:dyDescent="0.25">
      <c r="A125" s="13" t="s">
        <v>2364</v>
      </c>
      <c r="B125" s="31"/>
      <c r="C125" s="31" t="s">
        <v>295</v>
      </c>
      <c r="D125" s="14">
        <v>99600</v>
      </c>
      <c r="E125" s="15">
        <v>1363.13</v>
      </c>
      <c r="F125" s="16">
        <v>1.114E-3</v>
      </c>
      <c r="G125" s="16"/>
    </row>
    <row r="126" spans="1:7" x14ac:dyDescent="0.25">
      <c r="A126" s="13" t="s">
        <v>2876</v>
      </c>
      <c r="B126" s="31"/>
      <c r="C126" s="31" t="s">
        <v>378</v>
      </c>
      <c r="D126" s="14">
        <v>5625</v>
      </c>
      <c r="E126" s="15">
        <v>380.19</v>
      </c>
      <c r="F126" s="16">
        <v>3.1E-4</v>
      </c>
      <c r="G126" s="16"/>
    </row>
    <row r="127" spans="1:7" x14ac:dyDescent="0.25">
      <c r="A127" s="13" t="s">
        <v>2610</v>
      </c>
      <c r="B127" s="31"/>
      <c r="C127" s="31" t="s">
        <v>2611</v>
      </c>
      <c r="D127" s="44">
        <v>-99970</v>
      </c>
      <c r="E127" s="35">
        <v>-22419.47</v>
      </c>
      <c r="F127" s="36">
        <v>-1.8325000000000001E-2</v>
      </c>
      <c r="G127" s="16"/>
    </row>
    <row r="128" spans="1:7" x14ac:dyDescent="0.25">
      <c r="A128" s="17" t="s">
        <v>189</v>
      </c>
      <c r="B128" s="32"/>
      <c r="C128" s="32"/>
      <c r="D128" s="18"/>
      <c r="E128" s="37">
        <v>29132.57</v>
      </c>
      <c r="F128" s="38">
        <v>2.3807999999999999E-2</v>
      </c>
      <c r="G128" s="21"/>
    </row>
    <row r="129" spans="1:7" x14ac:dyDescent="0.25">
      <c r="A129" s="13"/>
      <c r="B129" s="31"/>
      <c r="C129" s="31"/>
      <c r="D129" s="14"/>
      <c r="E129" s="15"/>
      <c r="F129" s="16"/>
      <c r="G129" s="16"/>
    </row>
    <row r="130" spans="1:7" x14ac:dyDescent="0.25">
      <c r="A130" s="13"/>
      <c r="B130" s="31"/>
      <c r="C130" s="31"/>
      <c r="D130" s="14"/>
      <c r="E130" s="15"/>
      <c r="F130" s="16"/>
      <c r="G130" s="16"/>
    </row>
    <row r="131" spans="1:7" x14ac:dyDescent="0.25">
      <c r="A131" s="17" t="s">
        <v>2907</v>
      </c>
      <c r="B131" s="32"/>
      <c r="C131" s="32"/>
      <c r="D131" s="18"/>
      <c r="E131" s="41"/>
      <c r="F131" s="21"/>
      <c r="G131" s="21"/>
    </row>
    <row r="132" spans="1:7" x14ac:dyDescent="0.25">
      <c r="A132" s="13" t="s">
        <v>3219</v>
      </c>
      <c r="B132" s="31"/>
      <c r="C132" s="31" t="s">
        <v>2973</v>
      </c>
      <c r="D132" s="14">
        <v>1071655</v>
      </c>
      <c r="E132" s="15">
        <v>27224.639999999999</v>
      </c>
      <c r="F132" s="16">
        <v>2.2200000000000001E-2</v>
      </c>
      <c r="G132" s="16"/>
    </row>
    <row r="133" spans="1:7" x14ac:dyDescent="0.25">
      <c r="A133" s="17" t="s">
        <v>189</v>
      </c>
      <c r="B133" s="32"/>
      <c r="C133" s="32"/>
      <c r="D133" s="18"/>
      <c r="E133" s="37">
        <v>27224.639999999999</v>
      </c>
      <c r="F133" s="38">
        <v>2.2200000000000001E-2</v>
      </c>
      <c r="G133" s="21"/>
    </row>
    <row r="134" spans="1:7" x14ac:dyDescent="0.25">
      <c r="A134" s="13"/>
      <c r="B134" s="31"/>
      <c r="C134" s="31"/>
      <c r="D134" s="14"/>
      <c r="E134" s="15"/>
      <c r="F134" s="16"/>
      <c r="G134" s="16"/>
    </row>
    <row r="135" spans="1:7" x14ac:dyDescent="0.25">
      <c r="A135" s="24" t="s">
        <v>192</v>
      </c>
      <c r="B135" s="33"/>
      <c r="C135" s="33"/>
      <c r="D135" s="25"/>
      <c r="E135" s="19">
        <v>27224.639999999999</v>
      </c>
      <c r="F135" s="20">
        <v>2.2200000000000001E-2</v>
      </c>
      <c r="G135" s="21"/>
    </row>
    <row r="136" spans="1:7" x14ac:dyDescent="0.25">
      <c r="A136" s="17" t="s">
        <v>156</v>
      </c>
      <c r="B136" s="31"/>
      <c r="C136" s="31"/>
      <c r="D136" s="14"/>
      <c r="E136" s="15"/>
      <c r="F136" s="16"/>
      <c r="G136" s="16"/>
    </row>
    <row r="137" spans="1:7" x14ac:dyDescent="0.25">
      <c r="A137" s="17" t="s">
        <v>157</v>
      </c>
      <c r="B137" s="31"/>
      <c r="C137" s="31"/>
      <c r="D137" s="14"/>
      <c r="E137" s="15"/>
      <c r="F137" s="16"/>
      <c r="G137" s="16"/>
    </row>
    <row r="138" spans="1:7" x14ac:dyDescent="0.25">
      <c r="A138" s="13" t="s">
        <v>1611</v>
      </c>
      <c r="B138" s="31" t="s">
        <v>1612</v>
      </c>
      <c r="C138" s="31" t="s">
        <v>163</v>
      </c>
      <c r="D138" s="14">
        <v>16000000</v>
      </c>
      <c r="E138" s="15">
        <v>15962.53</v>
      </c>
      <c r="F138" s="16">
        <v>1.2999999999999999E-2</v>
      </c>
      <c r="G138" s="16">
        <v>7.775E-2</v>
      </c>
    </row>
    <row r="139" spans="1:7" x14ac:dyDescent="0.25">
      <c r="A139" s="13" t="s">
        <v>3220</v>
      </c>
      <c r="B139" s="31" t="s">
        <v>3221</v>
      </c>
      <c r="C139" s="31" t="s">
        <v>163</v>
      </c>
      <c r="D139" s="14">
        <v>15000000</v>
      </c>
      <c r="E139" s="15">
        <v>14886.23</v>
      </c>
      <c r="F139" s="16">
        <v>1.2200000000000001E-2</v>
      </c>
      <c r="G139" s="16">
        <v>7.8116000000000005E-2</v>
      </c>
    </row>
    <row r="140" spans="1:7" x14ac:dyDescent="0.25">
      <c r="A140" s="13" t="s">
        <v>3222</v>
      </c>
      <c r="B140" s="31" t="s">
        <v>3223</v>
      </c>
      <c r="C140" s="31" t="s">
        <v>163</v>
      </c>
      <c r="D140" s="14">
        <v>5000000</v>
      </c>
      <c r="E140" s="15">
        <v>5007.04</v>
      </c>
      <c r="F140" s="16">
        <v>4.1000000000000003E-3</v>
      </c>
      <c r="G140" s="16">
        <v>7.4801999999999993E-2</v>
      </c>
    </row>
    <row r="141" spans="1:7" x14ac:dyDescent="0.25">
      <c r="A141" s="13" t="s">
        <v>3224</v>
      </c>
      <c r="B141" s="31" t="s">
        <v>3225</v>
      </c>
      <c r="C141" s="31" t="s">
        <v>163</v>
      </c>
      <c r="D141" s="14">
        <v>5000000</v>
      </c>
      <c r="E141" s="15">
        <v>4991.71</v>
      </c>
      <c r="F141" s="16">
        <v>4.1000000000000003E-3</v>
      </c>
      <c r="G141" s="16">
        <v>7.5200000000000003E-2</v>
      </c>
    </row>
    <row r="142" spans="1:7" x14ac:dyDescent="0.25">
      <c r="A142" s="13" t="s">
        <v>1589</v>
      </c>
      <c r="B142" s="31" t="s">
        <v>1590</v>
      </c>
      <c r="C142" s="31" t="s">
        <v>163</v>
      </c>
      <c r="D142" s="14">
        <v>5000000</v>
      </c>
      <c r="E142" s="15">
        <v>4951.79</v>
      </c>
      <c r="F142" s="16">
        <v>4.0000000000000001E-3</v>
      </c>
      <c r="G142" s="16">
        <v>7.9899999999999999E-2</v>
      </c>
    </row>
    <row r="143" spans="1:7" x14ac:dyDescent="0.25">
      <c r="A143" s="13" t="s">
        <v>1593</v>
      </c>
      <c r="B143" s="31" t="s">
        <v>1594</v>
      </c>
      <c r="C143" s="31" t="s">
        <v>163</v>
      </c>
      <c r="D143" s="14">
        <v>5000000</v>
      </c>
      <c r="E143" s="15">
        <v>4918.43</v>
      </c>
      <c r="F143" s="16">
        <v>4.0000000000000001E-3</v>
      </c>
      <c r="G143" s="16">
        <v>8.0500000000000002E-2</v>
      </c>
    </row>
    <row r="144" spans="1:7" x14ac:dyDescent="0.25">
      <c r="A144" s="13" t="s">
        <v>3226</v>
      </c>
      <c r="B144" s="31" t="s">
        <v>3227</v>
      </c>
      <c r="C144" s="31" t="s">
        <v>163</v>
      </c>
      <c r="D144" s="14">
        <v>2500000</v>
      </c>
      <c r="E144" s="15">
        <v>2524.19</v>
      </c>
      <c r="F144" s="16">
        <v>2.0999999999999999E-3</v>
      </c>
      <c r="G144" s="16">
        <v>7.9549999999999996E-2</v>
      </c>
    </row>
    <row r="145" spans="1:7" x14ac:dyDescent="0.25">
      <c r="A145" s="13" t="s">
        <v>1605</v>
      </c>
      <c r="B145" s="31" t="s">
        <v>1606</v>
      </c>
      <c r="C145" s="31" t="s">
        <v>160</v>
      </c>
      <c r="D145" s="14">
        <v>2500000</v>
      </c>
      <c r="E145" s="15">
        <v>2512.2600000000002</v>
      </c>
      <c r="F145" s="16">
        <v>2.0999999999999999E-3</v>
      </c>
      <c r="G145" s="16">
        <v>7.7613000000000001E-2</v>
      </c>
    </row>
    <row r="146" spans="1:7" x14ac:dyDescent="0.25">
      <c r="A146" s="13" t="s">
        <v>3228</v>
      </c>
      <c r="B146" s="31" t="s">
        <v>3229</v>
      </c>
      <c r="C146" s="31" t="s">
        <v>163</v>
      </c>
      <c r="D146" s="14">
        <v>2500000</v>
      </c>
      <c r="E146" s="15">
        <v>2495.4899999999998</v>
      </c>
      <c r="F146" s="16">
        <v>2E-3</v>
      </c>
      <c r="G146" s="16">
        <v>7.5499999999999998E-2</v>
      </c>
    </row>
    <row r="147" spans="1:7" x14ac:dyDescent="0.25">
      <c r="A147" s="13" t="s">
        <v>1587</v>
      </c>
      <c r="B147" s="31" t="s">
        <v>1588</v>
      </c>
      <c r="C147" s="31" t="s">
        <v>163</v>
      </c>
      <c r="D147" s="14">
        <v>2500000</v>
      </c>
      <c r="E147" s="15">
        <v>2495.06</v>
      </c>
      <c r="F147" s="16">
        <v>2E-3</v>
      </c>
      <c r="G147" s="16">
        <v>7.5399999999999995E-2</v>
      </c>
    </row>
    <row r="148" spans="1:7" x14ac:dyDescent="0.25">
      <c r="A148" s="13" t="s">
        <v>2812</v>
      </c>
      <c r="B148" s="31" t="s">
        <v>2813</v>
      </c>
      <c r="C148" s="31" t="s">
        <v>170</v>
      </c>
      <c r="D148" s="14">
        <v>1000000</v>
      </c>
      <c r="E148" s="15">
        <v>1004.37</v>
      </c>
      <c r="F148" s="16">
        <v>8.0000000000000004E-4</v>
      </c>
      <c r="G148" s="16">
        <v>7.8850000000000003E-2</v>
      </c>
    </row>
    <row r="149" spans="1:7" x14ac:dyDescent="0.25">
      <c r="A149" s="17" t="s">
        <v>189</v>
      </c>
      <c r="B149" s="32"/>
      <c r="C149" s="32"/>
      <c r="D149" s="18"/>
      <c r="E149" s="37">
        <f>SUM(E138:E148)</f>
        <v>61749.100000000006</v>
      </c>
      <c r="F149" s="38">
        <f>SUM(F138:F148)</f>
        <v>5.0400000000000007E-2</v>
      </c>
      <c r="G149" s="21"/>
    </row>
    <row r="150" spans="1:7" x14ac:dyDescent="0.25">
      <c r="A150" s="13"/>
      <c r="B150" s="31"/>
      <c r="C150" s="31"/>
      <c r="D150" s="14"/>
      <c r="E150" s="15"/>
      <c r="F150" s="16"/>
      <c r="G150" s="16"/>
    </row>
    <row r="151" spans="1:7" x14ac:dyDescent="0.25">
      <c r="A151" s="17" t="s">
        <v>235</v>
      </c>
      <c r="B151" s="31"/>
      <c r="C151" s="31"/>
      <c r="D151" s="14"/>
      <c r="E151" s="15"/>
      <c r="F151" s="16"/>
      <c r="G151" s="16"/>
    </row>
    <row r="152" spans="1:7" x14ac:dyDescent="0.25">
      <c r="A152" s="13" t="s">
        <v>1631</v>
      </c>
      <c r="B152" s="31" t="s">
        <v>1632</v>
      </c>
      <c r="C152" s="31" t="s">
        <v>238</v>
      </c>
      <c r="D152" s="14">
        <v>9500000</v>
      </c>
      <c r="E152" s="15">
        <v>9656.85</v>
      </c>
      <c r="F152" s="16">
        <v>7.9000000000000008E-3</v>
      </c>
      <c r="G152" s="16">
        <v>6.5976999999999994E-2</v>
      </c>
    </row>
    <row r="153" spans="1:7" x14ac:dyDescent="0.25">
      <c r="A153" s="13" t="s">
        <v>1629</v>
      </c>
      <c r="B153" s="31" t="s">
        <v>1630</v>
      </c>
      <c r="C153" s="31" t="s">
        <v>238</v>
      </c>
      <c r="D153" s="14">
        <v>7500000</v>
      </c>
      <c r="E153" s="15">
        <v>7351.78</v>
      </c>
      <c r="F153" s="16">
        <v>6.0000000000000001E-3</v>
      </c>
      <c r="G153" s="16">
        <v>7.0784E-2</v>
      </c>
    </row>
    <row r="154" spans="1:7" x14ac:dyDescent="0.25">
      <c r="A154" s="13" t="s">
        <v>2513</v>
      </c>
      <c r="B154" s="31" t="s">
        <v>2514</v>
      </c>
      <c r="C154" s="31" t="s">
        <v>238</v>
      </c>
      <c r="D154" s="14">
        <v>1000000</v>
      </c>
      <c r="E154" s="15">
        <v>962.99</v>
      </c>
      <c r="F154" s="16">
        <v>8.0000000000000004E-4</v>
      </c>
      <c r="G154" s="16">
        <v>7.1428000000000005E-2</v>
      </c>
    </row>
    <row r="155" spans="1:7" x14ac:dyDescent="0.25">
      <c r="A155" s="13" t="s">
        <v>777</v>
      </c>
      <c r="B155" s="31" t="s">
        <v>778</v>
      </c>
      <c r="C155" s="31" t="s">
        <v>238</v>
      </c>
      <c r="D155" s="14">
        <v>500000</v>
      </c>
      <c r="E155" s="15">
        <v>509.01</v>
      </c>
      <c r="F155" s="16">
        <v>4.0000000000000002E-4</v>
      </c>
      <c r="G155" s="16">
        <v>5.901E-2</v>
      </c>
    </row>
    <row r="156" spans="1:7" x14ac:dyDescent="0.25">
      <c r="A156" s="13" t="s">
        <v>3230</v>
      </c>
      <c r="B156" s="31" t="s">
        <v>3231</v>
      </c>
      <c r="C156" s="31" t="s">
        <v>238</v>
      </c>
      <c r="D156" s="14">
        <v>500000</v>
      </c>
      <c r="E156" s="15">
        <v>499.65</v>
      </c>
      <c r="F156" s="16">
        <v>4.0000000000000002E-4</v>
      </c>
      <c r="G156" s="16">
        <v>5.9296000000000001E-2</v>
      </c>
    </row>
    <row r="157" spans="1:7" x14ac:dyDescent="0.25">
      <c r="A157" s="13" t="s">
        <v>239</v>
      </c>
      <c r="B157" s="31" t="s">
        <v>240</v>
      </c>
      <c r="C157" s="31" t="s">
        <v>238</v>
      </c>
      <c r="D157" s="14">
        <v>300000</v>
      </c>
      <c r="E157" s="15">
        <v>298.38</v>
      </c>
      <c r="F157" s="16">
        <v>2.0000000000000001E-4</v>
      </c>
      <c r="G157" s="16">
        <v>6.4968999999999999E-2</v>
      </c>
    </row>
    <row r="158" spans="1:7" x14ac:dyDescent="0.25">
      <c r="A158" s="17" t="s">
        <v>189</v>
      </c>
      <c r="B158" s="32"/>
      <c r="C158" s="32"/>
      <c r="D158" s="18"/>
      <c r="E158" s="37">
        <v>19278.66</v>
      </c>
      <c r="F158" s="38">
        <v>1.5699999999999999E-2</v>
      </c>
      <c r="G158" s="21"/>
    </row>
    <row r="159" spans="1:7" x14ac:dyDescent="0.25">
      <c r="A159" s="13"/>
      <c r="B159" s="31"/>
      <c r="C159" s="31"/>
      <c r="D159" s="14"/>
      <c r="E159" s="15"/>
      <c r="F159" s="16"/>
      <c r="G159" s="16"/>
    </row>
    <row r="160" spans="1:7" x14ac:dyDescent="0.25">
      <c r="A160" s="17" t="s">
        <v>190</v>
      </c>
      <c r="B160" s="31"/>
      <c r="C160" s="31"/>
      <c r="D160" s="14"/>
      <c r="E160" s="15"/>
      <c r="F160" s="16"/>
      <c r="G160" s="16"/>
    </row>
    <row r="161" spans="1:7" x14ac:dyDescent="0.25">
      <c r="A161" s="17" t="s">
        <v>189</v>
      </c>
      <c r="B161" s="31"/>
      <c r="C161" s="31"/>
      <c r="D161" s="14"/>
      <c r="E161" s="39" t="s">
        <v>155</v>
      </c>
      <c r="F161" s="40" t="s">
        <v>155</v>
      </c>
      <c r="G161" s="16"/>
    </row>
    <row r="162" spans="1:7" x14ac:dyDescent="0.25">
      <c r="A162" s="13"/>
      <c r="B162" s="31"/>
      <c r="C162" s="31"/>
      <c r="D162" s="14"/>
      <c r="E162" s="15"/>
      <c r="F162" s="16"/>
      <c r="G162" s="16"/>
    </row>
    <row r="163" spans="1:7" x14ac:dyDescent="0.25">
      <c r="A163" s="17" t="s">
        <v>191</v>
      </c>
      <c r="B163" s="31"/>
      <c r="C163" s="31"/>
      <c r="D163" s="14"/>
      <c r="E163" s="15"/>
      <c r="F163" s="16"/>
      <c r="G163" s="16"/>
    </row>
    <row r="164" spans="1:7" x14ac:dyDescent="0.25">
      <c r="A164" s="17" t="s">
        <v>189</v>
      </c>
      <c r="B164" s="31"/>
      <c r="C164" s="31"/>
      <c r="D164" s="14"/>
      <c r="E164" s="39" t="s">
        <v>155</v>
      </c>
      <c r="F164" s="40" t="s">
        <v>155</v>
      </c>
      <c r="G164" s="16"/>
    </row>
    <row r="165" spans="1:7" x14ac:dyDescent="0.25">
      <c r="A165" s="17"/>
      <c r="B165" s="31"/>
      <c r="C165" s="31"/>
      <c r="D165" s="14"/>
      <c r="E165" s="59"/>
      <c r="F165" s="60"/>
      <c r="G165" s="16"/>
    </row>
    <row r="166" spans="1:7" x14ac:dyDescent="0.25">
      <c r="A166" s="17"/>
      <c r="B166" s="31"/>
      <c r="C166" s="31"/>
      <c r="D166" s="14"/>
      <c r="E166" s="59"/>
      <c r="F166" s="60"/>
      <c r="G166" s="16"/>
    </row>
    <row r="167" spans="1:7" x14ac:dyDescent="0.25">
      <c r="A167" s="17"/>
      <c r="B167" s="31"/>
      <c r="C167" s="31"/>
      <c r="D167" s="14"/>
      <c r="E167" s="59"/>
      <c r="F167" s="60"/>
      <c r="G167" s="16"/>
    </row>
    <row r="168" spans="1:7" x14ac:dyDescent="0.25">
      <c r="A168" s="75" t="s">
        <v>3232</v>
      </c>
      <c r="B168" s="31"/>
      <c r="C168" s="31"/>
      <c r="D168" s="14"/>
      <c r="E168" s="15"/>
      <c r="F168" s="16"/>
      <c r="G168" s="16"/>
    </row>
    <row r="169" spans="1:7" x14ac:dyDescent="0.25">
      <c r="A169" s="75" t="s">
        <v>2358</v>
      </c>
      <c r="B169" s="31"/>
      <c r="C169" s="31"/>
      <c r="D169" s="14"/>
      <c r="E169" s="15"/>
      <c r="F169" s="16"/>
      <c r="G169" s="16"/>
    </row>
    <row r="170" spans="1:7" x14ac:dyDescent="0.25">
      <c r="A170" s="13" t="s">
        <v>2359</v>
      </c>
      <c r="B170" s="31" t="s">
        <v>2360</v>
      </c>
      <c r="C170" s="31" t="s">
        <v>287</v>
      </c>
      <c r="D170" s="14">
        <v>2808904</v>
      </c>
      <c r="E170" s="15">
        <v>287.91000000000003</v>
      </c>
      <c r="F170" s="16">
        <v>2.0000000000000001E-4</v>
      </c>
      <c r="G170" s="16">
        <v>8.1479999999999997E-2</v>
      </c>
    </row>
    <row r="171" spans="1:7" x14ac:dyDescent="0.25">
      <c r="A171" s="17" t="s">
        <v>189</v>
      </c>
      <c r="B171" s="32"/>
      <c r="C171" s="32"/>
      <c r="D171" s="18"/>
      <c r="E171" s="37">
        <f>E170</f>
        <v>287.91000000000003</v>
      </c>
      <c r="F171" s="38">
        <f>F170</f>
        <v>2.0000000000000001E-4</v>
      </c>
      <c r="G171" s="16"/>
    </row>
    <row r="172" spans="1:7" x14ac:dyDescent="0.25">
      <c r="A172" s="13"/>
      <c r="B172" s="31"/>
      <c r="C172" s="31"/>
      <c r="D172" s="14"/>
      <c r="E172" s="15"/>
      <c r="F172" s="16"/>
      <c r="G172" s="16"/>
    </row>
    <row r="173" spans="1:7" x14ac:dyDescent="0.25">
      <c r="A173" s="24" t="s">
        <v>192</v>
      </c>
      <c r="B173" s="33"/>
      <c r="C173" s="33"/>
      <c r="D173" s="25"/>
      <c r="E173" s="19">
        <v>81315.670000000013</v>
      </c>
      <c r="F173" s="20">
        <v>6.6300000000000012E-2</v>
      </c>
      <c r="G173" s="21"/>
    </row>
    <row r="174" spans="1:7" x14ac:dyDescent="0.25">
      <c r="A174" s="13"/>
      <c r="B174" s="31"/>
      <c r="C174" s="31"/>
      <c r="D174" s="14"/>
      <c r="E174" s="15"/>
      <c r="F174" s="16"/>
      <c r="G174" s="16"/>
    </row>
    <row r="175" spans="1:7" x14ac:dyDescent="0.25">
      <c r="A175" s="17" t="s">
        <v>599</v>
      </c>
      <c r="B175" s="31"/>
      <c r="C175" s="31"/>
      <c r="D175" s="14"/>
      <c r="E175" s="15"/>
      <c r="F175" s="16"/>
      <c r="G175" s="16"/>
    </row>
    <row r="176" spans="1:7" x14ac:dyDescent="0.25">
      <c r="A176" s="17" t="s">
        <v>611</v>
      </c>
      <c r="B176" s="31"/>
      <c r="C176" s="31"/>
      <c r="D176" s="14"/>
      <c r="E176" s="15"/>
      <c r="F176" s="16"/>
      <c r="G176" s="16"/>
    </row>
    <row r="177" spans="1:7" x14ac:dyDescent="0.25">
      <c r="A177" s="13" t="s">
        <v>676</v>
      </c>
      <c r="B177" s="31" t="s">
        <v>677</v>
      </c>
      <c r="C177" s="31" t="s">
        <v>617</v>
      </c>
      <c r="D177" s="14">
        <v>18000000</v>
      </c>
      <c r="E177" s="15">
        <v>17743.95</v>
      </c>
      <c r="F177" s="16">
        <v>1.4500000000000001E-2</v>
      </c>
      <c r="G177" s="16">
        <v>7.3152999999999996E-2</v>
      </c>
    </row>
    <row r="178" spans="1:7" x14ac:dyDescent="0.25">
      <c r="A178" s="17" t="s">
        <v>189</v>
      </c>
      <c r="B178" s="32"/>
      <c r="C178" s="32"/>
      <c r="D178" s="18"/>
      <c r="E178" s="37">
        <v>17743.95</v>
      </c>
      <c r="F178" s="38">
        <v>1.4500000000000001E-2</v>
      </c>
      <c r="G178" s="21"/>
    </row>
    <row r="179" spans="1:7" x14ac:dyDescent="0.25">
      <c r="A179" s="13"/>
      <c r="B179" s="31"/>
      <c r="C179" s="31"/>
      <c r="D179" s="14"/>
      <c r="E179" s="15"/>
      <c r="F179" s="16"/>
      <c r="G179" s="16"/>
    </row>
    <row r="180" spans="1:7" x14ac:dyDescent="0.25">
      <c r="A180" s="24" t="s">
        <v>192</v>
      </c>
      <c r="B180" s="33"/>
      <c r="C180" s="33"/>
      <c r="D180" s="25"/>
      <c r="E180" s="19">
        <v>17743.95</v>
      </c>
      <c r="F180" s="20">
        <v>1.4500000000000001E-2</v>
      </c>
      <c r="G180" s="21"/>
    </row>
    <row r="181" spans="1:7" x14ac:dyDescent="0.25">
      <c r="A181" s="13"/>
      <c r="B181" s="31"/>
      <c r="C181" s="31"/>
      <c r="D181" s="14"/>
      <c r="E181" s="15"/>
      <c r="F181" s="16"/>
      <c r="G181" s="16"/>
    </row>
    <row r="182" spans="1:7" x14ac:dyDescent="0.25">
      <c r="A182" s="13"/>
      <c r="B182" s="31"/>
      <c r="C182" s="31"/>
      <c r="D182" s="14"/>
      <c r="E182" s="15"/>
      <c r="F182" s="16"/>
      <c r="G182" s="16"/>
    </row>
    <row r="183" spans="1:7" x14ac:dyDescent="0.25">
      <c r="A183" s="17" t="s">
        <v>891</v>
      </c>
      <c r="B183" s="31"/>
      <c r="C183" s="31"/>
      <c r="D183" s="14"/>
      <c r="E183" s="15"/>
      <c r="F183" s="16"/>
      <c r="G183" s="16"/>
    </row>
    <row r="184" spans="1:7" x14ac:dyDescent="0.25">
      <c r="A184" s="13" t="s">
        <v>892</v>
      </c>
      <c r="B184" s="31" t="s">
        <v>893</v>
      </c>
      <c r="C184" s="31"/>
      <c r="D184" s="14">
        <v>1348887.841</v>
      </c>
      <c r="E184" s="15">
        <v>48032.23</v>
      </c>
      <c r="F184" s="16">
        <v>3.9300000000000002E-2</v>
      </c>
      <c r="G184" s="16"/>
    </row>
    <row r="185" spans="1:7" x14ac:dyDescent="0.25">
      <c r="A185" s="13" t="s">
        <v>2369</v>
      </c>
      <c r="B185" s="31" t="s">
        <v>2370</v>
      </c>
      <c r="C185" s="31"/>
      <c r="D185" s="14">
        <v>467522.95899999997</v>
      </c>
      <c r="E185" s="15">
        <v>5006.76</v>
      </c>
      <c r="F185" s="16">
        <v>4.1000000000000003E-3</v>
      </c>
      <c r="G185" s="16"/>
    </row>
    <row r="186" spans="1:7" x14ac:dyDescent="0.25">
      <c r="A186" s="13" t="s">
        <v>1642</v>
      </c>
      <c r="B186" s="31" t="s">
        <v>1643</v>
      </c>
      <c r="C186" s="31"/>
      <c r="D186" s="14">
        <v>16196228.2393</v>
      </c>
      <c r="E186" s="15">
        <v>1786.44</v>
      </c>
      <c r="F186" s="16">
        <v>1.5E-3</v>
      </c>
      <c r="G186" s="16"/>
    </row>
    <row r="187" spans="1:7" x14ac:dyDescent="0.25">
      <c r="A187" s="13" t="s">
        <v>1640</v>
      </c>
      <c r="B187" s="31" t="s">
        <v>1641</v>
      </c>
      <c r="C187" s="31"/>
      <c r="D187" s="14">
        <v>9574213.4630000014</v>
      </c>
      <c r="E187" s="15">
        <v>1040.3699999999999</v>
      </c>
      <c r="F187" s="16">
        <v>8.9999999999999998E-4</v>
      </c>
      <c r="G187" s="16"/>
    </row>
    <row r="188" spans="1:7" x14ac:dyDescent="0.25">
      <c r="A188" s="13"/>
      <c r="B188" s="31"/>
      <c r="C188" s="31"/>
      <c r="D188" s="14"/>
      <c r="E188" s="15"/>
      <c r="F188" s="16"/>
      <c r="G188" s="16"/>
    </row>
    <row r="189" spans="1:7" x14ac:dyDescent="0.25">
      <c r="A189" s="24" t="s">
        <v>192</v>
      </c>
      <c r="B189" s="33"/>
      <c r="C189" s="33"/>
      <c r="D189" s="25"/>
      <c r="E189" s="19">
        <v>55865.8</v>
      </c>
      <c r="F189" s="20">
        <v>4.58E-2</v>
      </c>
      <c r="G189" s="21"/>
    </row>
    <row r="190" spans="1:7" x14ac:dyDescent="0.25">
      <c r="A190" s="13"/>
      <c r="B190" s="31"/>
      <c r="C190" s="31"/>
      <c r="D190" s="14"/>
      <c r="E190" s="15"/>
      <c r="F190" s="16"/>
      <c r="G190" s="16"/>
    </row>
    <row r="191" spans="1:7" x14ac:dyDescent="0.25">
      <c r="A191" s="17" t="s">
        <v>193</v>
      </c>
      <c r="B191" s="31"/>
      <c r="C191" s="31"/>
      <c r="D191" s="14"/>
      <c r="E191" s="15"/>
      <c r="F191" s="16"/>
      <c r="G191" s="16"/>
    </row>
    <row r="192" spans="1:7" x14ac:dyDescent="0.25">
      <c r="A192" s="13" t="s">
        <v>194</v>
      </c>
      <c r="B192" s="31"/>
      <c r="C192" s="31"/>
      <c r="D192" s="14"/>
      <c r="E192" s="15">
        <v>115064.6</v>
      </c>
      <c r="F192" s="16">
        <v>9.4100000000000003E-2</v>
      </c>
      <c r="G192" s="16">
        <v>5.2232000000000001E-2</v>
      </c>
    </row>
    <row r="193" spans="1:7" x14ac:dyDescent="0.25">
      <c r="A193" s="13" t="s">
        <v>194</v>
      </c>
      <c r="B193" s="31"/>
      <c r="C193" s="31"/>
      <c r="D193" s="14"/>
      <c r="E193" s="15">
        <v>224.39</v>
      </c>
      <c r="F193" s="16">
        <v>2.0000000000000001E-4</v>
      </c>
      <c r="G193" s="16">
        <v>6.0694999999999999E-2</v>
      </c>
    </row>
    <row r="194" spans="1:7" x14ac:dyDescent="0.25">
      <c r="A194" s="17" t="s">
        <v>189</v>
      </c>
      <c r="B194" s="32"/>
      <c r="C194" s="32"/>
      <c r="D194" s="18"/>
      <c r="E194" s="37">
        <v>115288.99</v>
      </c>
      <c r="F194" s="38">
        <v>9.4299999999999995E-2</v>
      </c>
      <c r="G194" s="21"/>
    </row>
    <row r="195" spans="1:7" x14ac:dyDescent="0.25">
      <c r="A195" s="13"/>
      <c r="B195" s="31"/>
      <c r="C195" s="31"/>
      <c r="D195" s="14"/>
      <c r="E195" s="15"/>
      <c r="F195" s="16"/>
      <c r="G195" s="16"/>
    </row>
    <row r="196" spans="1:7" x14ac:dyDescent="0.25">
      <c r="A196" s="24" t="s">
        <v>192</v>
      </c>
      <c r="B196" s="33"/>
      <c r="C196" s="33"/>
      <c r="D196" s="25"/>
      <c r="E196" s="19">
        <v>115288.99</v>
      </c>
      <c r="F196" s="20">
        <v>9.4299999999999995E-2</v>
      </c>
      <c r="G196" s="21"/>
    </row>
    <row r="197" spans="1:7" x14ac:dyDescent="0.25">
      <c r="A197" s="13" t="s">
        <v>195</v>
      </c>
      <c r="B197" s="31"/>
      <c r="C197" s="31"/>
      <c r="D197" s="14"/>
      <c r="E197" s="15">
        <v>2612.9814244999998</v>
      </c>
      <c r="F197" s="16">
        <v>2.1350000000000002E-3</v>
      </c>
      <c r="G197" s="16"/>
    </row>
    <row r="198" spans="1:7" x14ac:dyDescent="0.25">
      <c r="A198" s="13" t="s">
        <v>196</v>
      </c>
      <c r="B198" s="31"/>
      <c r="C198" s="31"/>
      <c r="D198" s="14"/>
      <c r="E198" s="15">
        <v>4089.7085754999998</v>
      </c>
      <c r="F198" s="16">
        <v>3.9649999999999998E-3</v>
      </c>
      <c r="G198" s="16">
        <v>5.2248000000000003E-2</v>
      </c>
    </row>
    <row r="199" spans="1:7" x14ac:dyDescent="0.25">
      <c r="A199" s="26" t="s">
        <v>198</v>
      </c>
      <c r="B199" s="34"/>
      <c r="C199" s="34"/>
      <c r="D199" s="27"/>
      <c r="E199" s="28">
        <v>1223426.93</v>
      </c>
      <c r="F199" s="29">
        <v>1</v>
      </c>
      <c r="G199" s="29"/>
    </row>
    <row r="201" spans="1:7" x14ac:dyDescent="0.25">
      <c r="A201" s="1" t="s">
        <v>1644</v>
      </c>
    </row>
    <row r="202" spans="1:7" x14ac:dyDescent="0.25">
      <c r="A202" s="1" t="s">
        <v>702</v>
      </c>
    </row>
    <row r="203" spans="1:7" x14ac:dyDescent="0.25">
      <c r="A203" s="1" t="s">
        <v>199</v>
      </c>
    </row>
    <row r="204" spans="1:7" x14ac:dyDescent="0.25">
      <c r="A204" s="74" t="s">
        <v>200</v>
      </c>
    </row>
    <row r="205" spans="1:7" x14ac:dyDescent="0.25">
      <c r="A205" s="1"/>
    </row>
    <row r="206" spans="1:7" x14ac:dyDescent="0.25">
      <c r="A206" s="1" t="s">
        <v>211</v>
      </c>
    </row>
    <row r="207" spans="1:7" x14ac:dyDescent="0.25">
      <c r="A207" s="48" t="s">
        <v>212</v>
      </c>
      <c r="B207" s="3" t="s">
        <v>155</v>
      </c>
    </row>
    <row r="208" spans="1:7" x14ac:dyDescent="0.25">
      <c r="A208" t="s">
        <v>213</v>
      </c>
    </row>
    <row r="209" spans="1:4" x14ac:dyDescent="0.25">
      <c r="A209" t="s">
        <v>214</v>
      </c>
      <c r="B209" t="s">
        <v>215</v>
      </c>
      <c r="C209" t="s">
        <v>215</v>
      </c>
    </row>
    <row r="210" spans="1:4" x14ac:dyDescent="0.25">
      <c r="B210" s="49">
        <v>45930</v>
      </c>
      <c r="C210" s="49">
        <v>46112</v>
      </c>
    </row>
    <row r="211" spans="1:4" x14ac:dyDescent="0.25">
      <c r="A211" t="s">
        <v>3233</v>
      </c>
      <c r="B211">
        <v>28.38</v>
      </c>
      <c r="C211">
        <v>26.82</v>
      </c>
    </row>
    <row r="212" spans="1:4" x14ac:dyDescent="0.25">
      <c r="A212" t="s">
        <v>482</v>
      </c>
      <c r="B212">
        <v>57.68</v>
      </c>
      <c r="C212">
        <v>55.9</v>
      </c>
    </row>
    <row r="213" spans="1:4" x14ac:dyDescent="0.25">
      <c r="A213" t="s">
        <v>1026</v>
      </c>
      <c r="B213">
        <v>26.52</v>
      </c>
      <c r="C213">
        <v>24.68</v>
      </c>
    </row>
    <row r="214" spans="1:4" x14ac:dyDescent="0.25">
      <c r="A214" t="s">
        <v>3234</v>
      </c>
      <c r="B214">
        <v>20.97</v>
      </c>
      <c r="C214">
        <v>19.579999999999998</v>
      </c>
    </row>
    <row r="215" spans="1:4" x14ac:dyDescent="0.25">
      <c r="A215" t="s">
        <v>483</v>
      </c>
      <c r="B215">
        <v>50.61</v>
      </c>
      <c r="C215">
        <v>48.76</v>
      </c>
    </row>
    <row r="216" spans="1:4" x14ac:dyDescent="0.25">
      <c r="A216" t="s">
        <v>1029</v>
      </c>
      <c r="B216">
        <v>21.42</v>
      </c>
      <c r="C216">
        <v>19.61</v>
      </c>
    </row>
    <row r="218" spans="1:4" x14ac:dyDescent="0.25">
      <c r="A218" t="s">
        <v>1031</v>
      </c>
    </row>
    <row r="220" spans="1:4" x14ac:dyDescent="0.25">
      <c r="A220" s="51" t="s">
        <v>1032</v>
      </c>
      <c r="B220" s="51" t="s">
        <v>1033</v>
      </c>
      <c r="C220" s="51" t="s">
        <v>1034</v>
      </c>
      <c r="D220" s="51" t="s">
        <v>1035</v>
      </c>
    </row>
    <row r="221" spans="1:4" x14ac:dyDescent="0.25">
      <c r="A221" s="51" t="s">
        <v>3235</v>
      </c>
      <c r="B221" s="51"/>
      <c r="C221" s="51">
        <v>1.08</v>
      </c>
      <c r="D221" s="51">
        <v>1.08</v>
      </c>
    </row>
    <row r="222" spans="1:4" x14ac:dyDescent="0.25">
      <c r="A222" s="51" t="s">
        <v>3236</v>
      </c>
      <c r="B222" s="51"/>
      <c r="C222" s="51">
        <v>0.7</v>
      </c>
      <c r="D222" s="51">
        <v>0.7</v>
      </c>
    </row>
    <row r="223" spans="1:4" x14ac:dyDescent="0.25">
      <c r="A223" s="51" t="s">
        <v>3237</v>
      </c>
      <c r="B223" s="51"/>
      <c r="C223" s="51">
        <v>1.08</v>
      </c>
      <c r="D223" s="51">
        <v>1.08</v>
      </c>
    </row>
    <row r="224" spans="1:4" x14ac:dyDescent="0.25">
      <c r="A224" s="51" t="s">
        <v>3238</v>
      </c>
      <c r="B224" s="51"/>
      <c r="C224" s="51">
        <v>0.64082700000000004</v>
      </c>
      <c r="D224" s="51">
        <v>0.64082700000000004</v>
      </c>
    </row>
    <row r="226" spans="1:4" x14ac:dyDescent="0.25">
      <c r="A226" t="s">
        <v>221</v>
      </c>
      <c r="B226" s="3" t="s">
        <v>155</v>
      </c>
    </row>
    <row r="227" spans="1:4" x14ac:dyDescent="0.25">
      <c r="A227" s="48" t="s">
        <v>222</v>
      </c>
      <c r="B227" s="3" t="s">
        <v>155</v>
      </c>
    </row>
    <row r="228" spans="1:4" x14ac:dyDescent="0.25">
      <c r="A228" s="48" t="s">
        <v>223</v>
      </c>
      <c r="B228" s="3" t="s">
        <v>155</v>
      </c>
    </row>
    <row r="229" spans="1:4" x14ac:dyDescent="0.25">
      <c r="A229" t="s">
        <v>484</v>
      </c>
      <c r="B229" s="50">
        <v>1.4735</v>
      </c>
    </row>
    <row r="230" spans="1:4" ht="29.1" customHeight="1" x14ac:dyDescent="0.25">
      <c r="A230" s="48" t="s">
        <v>225</v>
      </c>
      <c r="B230" s="50">
        <v>78776.685267500012</v>
      </c>
    </row>
    <row r="231" spans="1:4" ht="29.1" customHeight="1" x14ac:dyDescent="0.25">
      <c r="A231" s="48" t="s">
        <v>226</v>
      </c>
      <c r="B231" s="3" t="s">
        <v>155</v>
      </c>
    </row>
    <row r="232" spans="1:4" ht="29.1" customHeight="1" x14ac:dyDescent="0.25">
      <c r="A232" s="48" t="s">
        <v>227</v>
      </c>
      <c r="B232" s="3" t="s">
        <v>155</v>
      </c>
    </row>
    <row r="233" spans="1:4" x14ac:dyDescent="0.25">
      <c r="A233" s="48" t="s">
        <v>228</v>
      </c>
      <c r="B233" s="3" t="s">
        <v>155</v>
      </c>
    </row>
    <row r="234" spans="1:4" x14ac:dyDescent="0.25">
      <c r="A234" s="48" t="s">
        <v>229</v>
      </c>
      <c r="B234" s="3" t="s">
        <v>155</v>
      </c>
    </row>
    <row r="236" spans="1:4" ht="69.95" customHeight="1" x14ac:dyDescent="0.25">
      <c r="A236" s="120" t="s">
        <v>230</v>
      </c>
      <c r="B236" s="120" t="s">
        <v>231</v>
      </c>
      <c r="C236" s="120" t="s">
        <v>3</v>
      </c>
      <c r="D236" s="120" t="s">
        <v>4</v>
      </c>
    </row>
    <row r="237" spans="1:4" ht="69.95" customHeight="1" x14ac:dyDescent="0.25">
      <c r="A237" s="120" t="s">
        <v>3239</v>
      </c>
      <c r="B237" s="120"/>
      <c r="C237" s="120" t="s">
        <v>122</v>
      </c>
      <c r="D237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65"/>
  <sheetViews>
    <sheetView showGridLines="0" workbookViewId="0">
      <pane ySplit="6" topLeftCell="A53" activePane="bottomLeft" state="frozen"/>
      <selection activeCell="B70" sqref="B70"/>
      <selection pane="bottomLeft" activeCell="A58" sqref="A58"/>
    </sheetView>
  </sheetViews>
  <sheetFormatPr defaultRowHeight="15" x14ac:dyDescent="0.25"/>
  <cols>
    <col min="1" max="1" width="68.855468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71093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3240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3241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271</v>
      </c>
      <c r="B10" s="31" t="s">
        <v>272</v>
      </c>
      <c r="C10" s="31" t="s">
        <v>273</v>
      </c>
      <c r="D10" s="14">
        <v>6423</v>
      </c>
      <c r="E10" s="15">
        <v>153.51</v>
      </c>
      <c r="F10" s="16">
        <v>0.10290000000000001</v>
      </c>
      <c r="G10" s="16"/>
    </row>
    <row r="11" spans="1:8" x14ac:dyDescent="0.25">
      <c r="A11" s="13" t="s">
        <v>324</v>
      </c>
      <c r="B11" s="31" t="s">
        <v>325</v>
      </c>
      <c r="C11" s="31" t="s">
        <v>326</v>
      </c>
      <c r="D11" s="14">
        <v>8365</v>
      </c>
      <c r="E11" s="15">
        <v>148.69999999999999</v>
      </c>
      <c r="F11" s="16">
        <v>9.9699999999999997E-2</v>
      </c>
      <c r="G11" s="16"/>
    </row>
    <row r="12" spans="1:8" x14ac:dyDescent="0.25">
      <c r="A12" s="13" t="s">
        <v>917</v>
      </c>
      <c r="B12" s="31" t="s">
        <v>918</v>
      </c>
      <c r="C12" s="31" t="s">
        <v>326</v>
      </c>
      <c r="D12" s="14">
        <v>24782</v>
      </c>
      <c r="E12" s="15">
        <v>146.26</v>
      </c>
      <c r="F12" s="16">
        <v>9.8100000000000007E-2</v>
      </c>
      <c r="G12" s="16"/>
    </row>
    <row r="13" spans="1:8" x14ac:dyDescent="0.25">
      <c r="A13" s="13" t="s">
        <v>515</v>
      </c>
      <c r="B13" s="31" t="s">
        <v>516</v>
      </c>
      <c r="C13" s="31" t="s">
        <v>273</v>
      </c>
      <c r="D13" s="14">
        <v>6310</v>
      </c>
      <c r="E13" s="15">
        <v>139.88</v>
      </c>
      <c r="F13" s="16">
        <v>9.3799999999999994E-2</v>
      </c>
      <c r="G13" s="16"/>
    </row>
    <row r="14" spans="1:8" x14ac:dyDescent="0.25">
      <c r="A14" s="13" t="s">
        <v>1196</v>
      </c>
      <c r="B14" s="31" t="s">
        <v>1197</v>
      </c>
      <c r="C14" s="31" t="s">
        <v>326</v>
      </c>
      <c r="D14" s="14">
        <v>7653</v>
      </c>
      <c r="E14" s="15">
        <v>130.9</v>
      </c>
      <c r="F14" s="16">
        <v>8.7800000000000003E-2</v>
      </c>
      <c r="G14" s="16"/>
    </row>
    <row r="15" spans="1:8" x14ac:dyDescent="0.25">
      <c r="A15" s="13" t="s">
        <v>929</v>
      </c>
      <c r="B15" s="31" t="s">
        <v>930</v>
      </c>
      <c r="C15" s="31" t="s">
        <v>326</v>
      </c>
      <c r="D15" s="14">
        <v>8223</v>
      </c>
      <c r="E15" s="15">
        <v>122.68</v>
      </c>
      <c r="F15" s="16">
        <v>8.2299999999999998E-2</v>
      </c>
      <c r="G15" s="16"/>
    </row>
    <row r="16" spans="1:8" x14ac:dyDescent="0.25">
      <c r="A16" s="13" t="s">
        <v>525</v>
      </c>
      <c r="B16" s="31" t="s">
        <v>526</v>
      </c>
      <c r="C16" s="31" t="s">
        <v>273</v>
      </c>
      <c r="D16" s="14">
        <v>8146</v>
      </c>
      <c r="E16" s="15">
        <v>77.209999999999994</v>
      </c>
      <c r="F16" s="16">
        <v>5.1799999999999999E-2</v>
      </c>
      <c r="G16" s="16"/>
    </row>
    <row r="17" spans="1:7" x14ac:dyDescent="0.25">
      <c r="A17" s="13" t="s">
        <v>1229</v>
      </c>
      <c r="B17" s="31" t="s">
        <v>1230</v>
      </c>
      <c r="C17" s="31" t="s">
        <v>326</v>
      </c>
      <c r="D17" s="14">
        <v>12273</v>
      </c>
      <c r="E17" s="15">
        <v>62.45</v>
      </c>
      <c r="F17" s="16">
        <v>4.19E-2</v>
      </c>
      <c r="G17" s="16"/>
    </row>
    <row r="18" spans="1:7" x14ac:dyDescent="0.25">
      <c r="A18" s="13" t="s">
        <v>1239</v>
      </c>
      <c r="B18" s="31" t="s">
        <v>1240</v>
      </c>
      <c r="C18" s="31" t="s">
        <v>326</v>
      </c>
      <c r="D18" s="14">
        <v>7819</v>
      </c>
      <c r="E18" s="15">
        <v>56.72</v>
      </c>
      <c r="F18" s="16">
        <v>3.7999999999999999E-2</v>
      </c>
      <c r="G18" s="16"/>
    </row>
    <row r="19" spans="1:7" x14ac:dyDescent="0.25">
      <c r="A19" s="13" t="s">
        <v>533</v>
      </c>
      <c r="B19" s="31" t="s">
        <v>534</v>
      </c>
      <c r="C19" s="31" t="s">
        <v>273</v>
      </c>
      <c r="D19" s="14">
        <v>7542</v>
      </c>
      <c r="E19" s="15">
        <v>47.21</v>
      </c>
      <c r="F19" s="16">
        <v>3.1699999999999999E-2</v>
      </c>
      <c r="G19" s="16"/>
    </row>
    <row r="20" spans="1:7" x14ac:dyDescent="0.25">
      <c r="A20" s="13" t="s">
        <v>537</v>
      </c>
      <c r="B20" s="31" t="s">
        <v>538</v>
      </c>
      <c r="C20" s="31" t="s">
        <v>273</v>
      </c>
      <c r="D20" s="14">
        <v>5596</v>
      </c>
      <c r="E20" s="15">
        <v>44.99</v>
      </c>
      <c r="F20" s="16">
        <v>3.0200000000000001E-2</v>
      </c>
      <c r="G20" s="16"/>
    </row>
    <row r="21" spans="1:7" x14ac:dyDescent="0.25">
      <c r="A21" s="13" t="s">
        <v>541</v>
      </c>
      <c r="B21" s="31" t="s">
        <v>542</v>
      </c>
      <c r="C21" s="31" t="s">
        <v>273</v>
      </c>
      <c r="D21" s="14">
        <v>18226</v>
      </c>
      <c r="E21" s="15">
        <v>41.47</v>
      </c>
      <c r="F21" s="16">
        <v>2.7799999999999998E-2</v>
      </c>
      <c r="G21" s="16"/>
    </row>
    <row r="22" spans="1:7" x14ac:dyDescent="0.25">
      <c r="A22" s="13" t="s">
        <v>521</v>
      </c>
      <c r="B22" s="31" t="s">
        <v>522</v>
      </c>
      <c r="C22" s="31" t="s">
        <v>273</v>
      </c>
      <c r="D22" s="14">
        <v>1330</v>
      </c>
      <c r="E22" s="15">
        <v>40.380000000000003</v>
      </c>
      <c r="F22" s="16">
        <v>2.7099999999999999E-2</v>
      </c>
      <c r="G22" s="16"/>
    </row>
    <row r="23" spans="1:7" x14ac:dyDescent="0.25">
      <c r="A23" s="13" t="s">
        <v>383</v>
      </c>
      <c r="B23" s="31" t="s">
        <v>384</v>
      </c>
      <c r="C23" s="31" t="s">
        <v>273</v>
      </c>
      <c r="D23" s="14">
        <v>4167</v>
      </c>
      <c r="E23" s="15">
        <v>36.49</v>
      </c>
      <c r="F23" s="16">
        <v>2.4500000000000001E-2</v>
      </c>
      <c r="G23" s="16"/>
    </row>
    <row r="24" spans="1:7" x14ac:dyDescent="0.25">
      <c r="A24" s="13" t="s">
        <v>1283</v>
      </c>
      <c r="B24" s="31" t="s">
        <v>1284</v>
      </c>
      <c r="C24" s="31" t="s">
        <v>326</v>
      </c>
      <c r="D24" s="14">
        <v>9902</v>
      </c>
      <c r="E24" s="15">
        <v>35.9</v>
      </c>
      <c r="F24" s="16">
        <v>2.41E-2</v>
      </c>
      <c r="G24" s="16"/>
    </row>
    <row r="25" spans="1:7" x14ac:dyDescent="0.25">
      <c r="A25" s="13" t="s">
        <v>1682</v>
      </c>
      <c r="B25" s="31" t="s">
        <v>1683</v>
      </c>
      <c r="C25" s="31" t="s">
        <v>326</v>
      </c>
      <c r="D25" s="14">
        <v>7201</v>
      </c>
      <c r="E25" s="15">
        <v>32.93</v>
      </c>
      <c r="F25" s="16">
        <v>2.2100000000000002E-2</v>
      </c>
      <c r="G25" s="16"/>
    </row>
    <row r="26" spans="1:7" x14ac:dyDescent="0.25">
      <c r="A26" s="13" t="s">
        <v>551</v>
      </c>
      <c r="B26" s="31" t="s">
        <v>552</v>
      </c>
      <c r="C26" s="31" t="s">
        <v>273</v>
      </c>
      <c r="D26" s="14">
        <v>4903</v>
      </c>
      <c r="E26" s="15">
        <v>31.02</v>
      </c>
      <c r="F26" s="16">
        <v>2.0799999999999999E-2</v>
      </c>
      <c r="G26" s="16"/>
    </row>
    <row r="27" spans="1:7" x14ac:dyDescent="0.25">
      <c r="A27" s="13" t="s">
        <v>1716</v>
      </c>
      <c r="B27" s="31" t="s">
        <v>1717</v>
      </c>
      <c r="C27" s="31" t="s">
        <v>273</v>
      </c>
      <c r="D27" s="14">
        <v>2622</v>
      </c>
      <c r="E27" s="15">
        <v>30.29</v>
      </c>
      <c r="F27" s="16">
        <v>2.0299999999999999E-2</v>
      </c>
      <c r="G27" s="16"/>
    </row>
    <row r="28" spans="1:7" x14ac:dyDescent="0.25">
      <c r="A28" s="13" t="s">
        <v>1704</v>
      </c>
      <c r="B28" s="31" t="s">
        <v>1705</v>
      </c>
      <c r="C28" s="31" t="s">
        <v>273</v>
      </c>
      <c r="D28" s="14">
        <v>25081</v>
      </c>
      <c r="E28" s="15">
        <v>28.77</v>
      </c>
      <c r="F28" s="16">
        <v>1.9300000000000001E-2</v>
      </c>
      <c r="G28" s="16"/>
    </row>
    <row r="29" spans="1:7" x14ac:dyDescent="0.25">
      <c r="A29" s="13" t="s">
        <v>1117</v>
      </c>
      <c r="B29" s="31" t="s">
        <v>1118</v>
      </c>
      <c r="C29" s="31" t="s">
        <v>326</v>
      </c>
      <c r="D29" s="14">
        <v>7829</v>
      </c>
      <c r="E29" s="15">
        <v>25.5</v>
      </c>
      <c r="F29" s="16">
        <v>1.7100000000000001E-2</v>
      </c>
      <c r="G29" s="16"/>
    </row>
    <row r="30" spans="1:7" x14ac:dyDescent="0.25">
      <c r="A30" s="13" t="s">
        <v>1787</v>
      </c>
      <c r="B30" s="31" t="s">
        <v>1788</v>
      </c>
      <c r="C30" s="31" t="s">
        <v>273</v>
      </c>
      <c r="D30" s="14">
        <v>2264</v>
      </c>
      <c r="E30" s="15">
        <v>19.91</v>
      </c>
      <c r="F30" s="16">
        <v>1.34E-2</v>
      </c>
      <c r="G30" s="16"/>
    </row>
    <row r="31" spans="1:7" x14ac:dyDescent="0.25">
      <c r="A31" s="13" t="s">
        <v>1884</v>
      </c>
      <c r="B31" s="31" t="s">
        <v>1885</v>
      </c>
      <c r="C31" s="31" t="s">
        <v>326</v>
      </c>
      <c r="D31" s="14">
        <v>20791</v>
      </c>
      <c r="E31" s="15">
        <v>14.58</v>
      </c>
      <c r="F31" s="16">
        <v>9.7999999999999997E-3</v>
      </c>
      <c r="G31" s="16"/>
    </row>
    <row r="32" spans="1:7" x14ac:dyDescent="0.25">
      <c r="A32" s="13" t="s">
        <v>1917</v>
      </c>
      <c r="B32" s="31" t="s">
        <v>1918</v>
      </c>
      <c r="C32" s="31" t="s">
        <v>273</v>
      </c>
      <c r="D32" s="14">
        <v>1293</v>
      </c>
      <c r="E32" s="15">
        <v>12.12</v>
      </c>
      <c r="F32" s="16">
        <v>8.0999999999999996E-3</v>
      </c>
      <c r="G32" s="16"/>
    </row>
    <row r="33" spans="1:7" x14ac:dyDescent="0.25">
      <c r="A33" s="13" t="s">
        <v>1367</v>
      </c>
      <c r="B33" s="31" t="s">
        <v>1368</v>
      </c>
      <c r="C33" s="31" t="s">
        <v>326</v>
      </c>
      <c r="D33" s="14">
        <v>7756</v>
      </c>
      <c r="E33" s="15">
        <v>9.14</v>
      </c>
      <c r="F33" s="16">
        <v>6.1000000000000004E-3</v>
      </c>
      <c r="G33" s="16"/>
    </row>
    <row r="34" spans="1:7" x14ac:dyDescent="0.25">
      <c r="A34" s="17" t="s">
        <v>189</v>
      </c>
      <c r="B34" s="32"/>
      <c r="C34" s="32"/>
      <c r="D34" s="18"/>
      <c r="E34" s="37">
        <v>1489.01</v>
      </c>
      <c r="F34" s="38">
        <v>0.99870000000000003</v>
      </c>
      <c r="G34" s="21"/>
    </row>
    <row r="35" spans="1:7" x14ac:dyDescent="0.25">
      <c r="A35" s="17" t="s">
        <v>481</v>
      </c>
      <c r="B35" s="31"/>
      <c r="C35" s="31"/>
      <c r="D35" s="14"/>
      <c r="E35" s="15"/>
      <c r="F35" s="16"/>
      <c r="G35" s="16"/>
    </row>
    <row r="36" spans="1:7" x14ac:dyDescent="0.25">
      <c r="A36" s="17" t="s">
        <v>189</v>
      </c>
      <c r="B36" s="31"/>
      <c r="C36" s="31"/>
      <c r="D36" s="14"/>
      <c r="E36" s="39" t="s">
        <v>155</v>
      </c>
      <c r="F36" s="40" t="s">
        <v>155</v>
      </c>
      <c r="G36" s="16"/>
    </row>
    <row r="37" spans="1:7" x14ac:dyDescent="0.25">
      <c r="A37" s="24" t="s">
        <v>192</v>
      </c>
      <c r="B37" s="33"/>
      <c r="C37" s="33"/>
      <c r="D37" s="25"/>
      <c r="E37" s="28">
        <v>1489.01</v>
      </c>
      <c r="F37" s="29">
        <v>0.99870000000000003</v>
      </c>
      <c r="G37" s="21"/>
    </row>
    <row r="38" spans="1:7" x14ac:dyDescent="0.25">
      <c r="A38" s="13"/>
      <c r="B38" s="31"/>
      <c r="C38" s="31"/>
      <c r="D38" s="14"/>
      <c r="E38" s="15"/>
      <c r="F38" s="16"/>
      <c r="G38" s="16"/>
    </row>
    <row r="39" spans="1:7" x14ac:dyDescent="0.25">
      <c r="A39" s="13" t="s">
        <v>195</v>
      </c>
      <c r="B39" s="31"/>
      <c r="C39" s="31"/>
      <c r="D39" s="14"/>
      <c r="E39" s="15">
        <v>0</v>
      </c>
      <c r="F39" s="60" t="s">
        <v>197</v>
      </c>
      <c r="G39" s="16"/>
    </row>
    <row r="40" spans="1:7" x14ac:dyDescent="0.25">
      <c r="A40" s="13" t="s">
        <v>196</v>
      </c>
      <c r="B40" s="31"/>
      <c r="C40" s="31"/>
      <c r="D40" s="14"/>
      <c r="E40" s="15">
        <v>2.34</v>
      </c>
      <c r="F40" s="16">
        <v>1.2999999999999999E-3</v>
      </c>
      <c r="G40" s="16"/>
    </row>
    <row r="41" spans="1:7" x14ac:dyDescent="0.25">
      <c r="A41" s="26" t="s">
        <v>198</v>
      </c>
      <c r="B41" s="34"/>
      <c r="C41" s="34"/>
      <c r="D41" s="27"/>
      <c r="E41" s="28">
        <v>1491.35</v>
      </c>
      <c r="F41" s="29">
        <v>1</v>
      </c>
      <c r="G41" s="29"/>
    </row>
    <row r="43" spans="1:7" x14ac:dyDescent="0.25">
      <c r="A43" s="74" t="s">
        <v>200</v>
      </c>
    </row>
    <row r="46" spans="1:7" x14ac:dyDescent="0.25">
      <c r="A46" s="1" t="s">
        <v>211</v>
      </c>
    </row>
    <row r="47" spans="1:7" x14ac:dyDescent="0.25">
      <c r="A47" s="48" t="s">
        <v>212</v>
      </c>
      <c r="B47" s="3" t="s">
        <v>155</v>
      </c>
    </row>
    <row r="48" spans="1:7" x14ac:dyDescent="0.25">
      <c r="A48" t="s">
        <v>213</v>
      </c>
    </row>
    <row r="49" spans="1:4" x14ac:dyDescent="0.25">
      <c r="A49" t="s">
        <v>3242</v>
      </c>
      <c r="B49" t="s">
        <v>215</v>
      </c>
      <c r="C49" t="s">
        <v>215</v>
      </c>
    </row>
    <row r="50" spans="1:4" x14ac:dyDescent="0.25">
      <c r="B50" s="49">
        <v>45930</v>
      </c>
      <c r="C50" s="49">
        <v>46112</v>
      </c>
    </row>
    <row r="51" spans="1:4" x14ac:dyDescent="0.25">
      <c r="A51" t="s">
        <v>218</v>
      </c>
      <c r="B51">
        <v>22.5745</v>
      </c>
      <c r="C51">
        <v>21.208500000000001</v>
      </c>
    </row>
    <row r="53" spans="1:4" x14ac:dyDescent="0.25">
      <c r="A53" t="s">
        <v>220</v>
      </c>
      <c r="B53" s="3" t="s">
        <v>155</v>
      </c>
    </row>
    <row r="54" spans="1:4" x14ac:dyDescent="0.25">
      <c r="A54" t="s">
        <v>221</v>
      </c>
      <c r="B54" s="3" t="s">
        <v>155</v>
      </c>
    </row>
    <row r="55" spans="1:4" x14ac:dyDescent="0.25">
      <c r="A55" s="48" t="s">
        <v>222</v>
      </c>
      <c r="B55" s="3" t="s">
        <v>155</v>
      </c>
    </row>
    <row r="56" spans="1:4" x14ac:dyDescent="0.25">
      <c r="A56" s="48" t="s">
        <v>223</v>
      </c>
      <c r="B56" s="3" t="s">
        <v>155</v>
      </c>
    </row>
    <row r="57" spans="1:4" x14ac:dyDescent="0.25">
      <c r="A57" t="s">
        <v>484</v>
      </c>
      <c r="B57" s="50">
        <v>1.0588</v>
      </c>
    </row>
    <row r="58" spans="1:4" ht="29.1" customHeight="1" x14ac:dyDescent="0.25">
      <c r="A58" s="48" t="s">
        <v>225</v>
      </c>
      <c r="B58" s="3" t="s">
        <v>155</v>
      </c>
    </row>
    <row r="59" spans="1:4" ht="29.1" customHeight="1" x14ac:dyDescent="0.25">
      <c r="A59" s="48" t="s">
        <v>226</v>
      </c>
      <c r="B59" s="3" t="s">
        <v>155</v>
      </c>
    </row>
    <row r="60" spans="1:4" ht="29.1" customHeight="1" x14ac:dyDescent="0.25">
      <c r="A60" s="48" t="s">
        <v>227</v>
      </c>
      <c r="B60" s="3" t="s">
        <v>155</v>
      </c>
    </row>
    <row r="61" spans="1:4" x14ac:dyDescent="0.25">
      <c r="A61" s="48" t="s">
        <v>228</v>
      </c>
      <c r="B61" s="3" t="s">
        <v>155</v>
      </c>
    </row>
    <row r="62" spans="1:4" x14ac:dyDescent="0.25">
      <c r="A62" s="48" t="s">
        <v>229</v>
      </c>
      <c r="B62" s="3" t="s">
        <v>155</v>
      </c>
    </row>
    <row r="64" spans="1:4" ht="69.95" customHeight="1" x14ac:dyDescent="0.25">
      <c r="A64" s="120" t="s">
        <v>230</v>
      </c>
      <c r="B64" s="120" t="s">
        <v>231</v>
      </c>
      <c r="C64" s="120" t="s">
        <v>3</v>
      </c>
      <c r="D64" s="120" t="s">
        <v>4</v>
      </c>
    </row>
    <row r="65" spans="1:4" ht="69.95" customHeight="1" x14ac:dyDescent="0.25">
      <c r="A65" s="120" t="s">
        <v>3243</v>
      </c>
      <c r="B65" s="120"/>
      <c r="C65" s="120" t="s">
        <v>124</v>
      </c>
      <c r="D65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70"/>
  <sheetViews>
    <sheetView showGridLines="0" workbookViewId="0">
      <pane ySplit="6" topLeftCell="A58" activePane="bottomLeft" state="frozen"/>
      <selection activeCell="B70" sqref="B70"/>
      <selection pane="bottomLeft" activeCell="A63" sqref="A63"/>
    </sheetView>
  </sheetViews>
  <sheetFormatPr defaultRowHeight="15" x14ac:dyDescent="0.25"/>
  <cols>
    <col min="1" max="1" width="67.140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3244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3245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869</v>
      </c>
      <c r="B10" s="31" t="s">
        <v>870</v>
      </c>
      <c r="C10" s="31" t="s">
        <v>304</v>
      </c>
      <c r="D10" s="14">
        <v>186539</v>
      </c>
      <c r="E10" s="15">
        <v>427.27</v>
      </c>
      <c r="F10" s="16">
        <v>0.1593</v>
      </c>
      <c r="G10" s="16"/>
    </row>
    <row r="11" spans="1:8" x14ac:dyDescent="0.25">
      <c r="A11" s="13" t="s">
        <v>261</v>
      </c>
      <c r="B11" s="31" t="s">
        <v>262</v>
      </c>
      <c r="C11" s="31" t="s">
        <v>263</v>
      </c>
      <c r="D11" s="14">
        <v>23113</v>
      </c>
      <c r="E11" s="15">
        <v>412.41</v>
      </c>
      <c r="F11" s="16">
        <v>0.15379999999999999</v>
      </c>
      <c r="G11" s="16"/>
    </row>
    <row r="12" spans="1:8" x14ac:dyDescent="0.25">
      <c r="A12" s="13" t="s">
        <v>271</v>
      </c>
      <c r="B12" s="31" t="s">
        <v>272</v>
      </c>
      <c r="C12" s="31" t="s">
        <v>273</v>
      </c>
      <c r="D12" s="14">
        <v>12225</v>
      </c>
      <c r="E12" s="15">
        <v>292.18</v>
      </c>
      <c r="F12" s="16">
        <v>0.109</v>
      </c>
      <c r="G12" s="16"/>
    </row>
    <row r="13" spans="1:8" x14ac:dyDescent="0.25">
      <c r="A13" s="13" t="s">
        <v>347</v>
      </c>
      <c r="B13" s="31" t="s">
        <v>348</v>
      </c>
      <c r="C13" s="31" t="s">
        <v>349</v>
      </c>
      <c r="D13" s="14">
        <v>16191</v>
      </c>
      <c r="E13" s="15">
        <v>231.24</v>
      </c>
      <c r="F13" s="16">
        <v>8.6199999999999999E-2</v>
      </c>
      <c r="G13" s="16"/>
    </row>
    <row r="14" spans="1:8" x14ac:dyDescent="0.25">
      <c r="A14" s="13" t="s">
        <v>931</v>
      </c>
      <c r="B14" s="31" t="s">
        <v>932</v>
      </c>
      <c r="C14" s="31" t="s">
        <v>349</v>
      </c>
      <c r="D14" s="14">
        <v>19945</v>
      </c>
      <c r="E14" s="15">
        <v>191.2</v>
      </c>
      <c r="F14" s="16">
        <v>7.1300000000000002E-2</v>
      </c>
      <c r="G14" s="16"/>
    </row>
    <row r="15" spans="1:8" x14ac:dyDescent="0.25">
      <c r="A15" s="13" t="s">
        <v>1200</v>
      </c>
      <c r="B15" s="31" t="s">
        <v>1201</v>
      </c>
      <c r="C15" s="31" t="s">
        <v>304</v>
      </c>
      <c r="D15" s="14">
        <v>18335</v>
      </c>
      <c r="E15" s="15">
        <v>178.97</v>
      </c>
      <c r="F15" s="16">
        <v>6.6699999999999995E-2</v>
      </c>
      <c r="G15" s="16"/>
    </row>
    <row r="16" spans="1:8" x14ac:dyDescent="0.25">
      <c r="A16" s="13" t="s">
        <v>456</v>
      </c>
      <c r="B16" s="31" t="s">
        <v>457</v>
      </c>
      <c r="C16" s="31" t="s">
        <v>304</v>
      </c>
      <c r="D16" s="14">
        <v>66157</v>
      </c>
      <c r="E16" s="15">
        <v>171.91</v>
      </c>
      <c r="F16" s="16">
        <v>6.4100000000000004E-2</v>
      </c>
      <c r="G16" s="16"/>
    </row>
    <row r="17" spans="1:7" x14ac:dyDescent="0.25">
      <c r="A17" s="13" t="s">
        <v>933</v>
      </c>
      <c r="B17" s="31" t="s">
        <v>934</v>
      </c>
      <c r="C17" s="31" t="s">
        <v>304</v>
      </c>
      <c r="D17" s="14">
        <v>65888</v>
      </c>
      <c r="E17" s="15">
        <v>154.97</v>
      </c>
      <c r="F17" s="16">
        <v>5.7799999999999997E-2</v>
      </c>
      <c r="G17" s="16"/>
    </row>
    <row r="18" spans="1:7" x14ac:dyDescent="0.25">
      <c r="A18" s="13" t="s">
        <v>951</v>
      </c>
      <c r="B18" s="31" t="s">
        <v>952</v>
      </c>
      <c r="C18" s="31" t="s">
        <v>263</v>
      </c>
      <c r="D18" s="14">
        <v>1298341</v>
      </c>
      <c r="E18" s="15">
        <v>110.75</v>
      </c>
      <c r="F18" s="16">
        <v>4.1300000000000003E-2</v>
      </c>
      <c r="G18" s="16"/>
    </row>
    <row r="19" spans="1:7" x14ac:dyDescent="0.25">
      <c r="A19" s="13" t="s">
        <v>1247</v>
      </c>
      <c r="B19" s="31" t="s">
        <v>1248</v>
      </c>
      <c r="C19" s="31" t="s">
        <v>263</v>
      </c>
      <c r="D19" s="14">
        <v>5602</v>
      </c>
      <c r="E19" s="15">
        <v>75.510000000000005</v>
      </c>
      <c r="F19" s="16">
        <v>2.8199999999999999E-2</v>
      </c>
      <c r="G19" s="16"/>
    </row>
    <row r="20" spans="1:7" x14ac:dyDescent="0.25">
      <c r="A20" s="13" t="s">
        <v>533</v>
      </c>
      <c r="B20" s="31" t="s">
        <v>534</v>
      </c>
      <c r="C20" s="31" t="s">
        <v>273</v>
      </c>
      <c r="D20" s="14">
        <v>11525</v>
      </c>
      <c r="E20" s="15">
        <v>72.13</v>
      </c>
      <c r="F20" s="16">
        <v>2.69E-2</v>
      </c>
      <c r="G20" s="16"/>
    </row>
    <row r="21" spans="1:7" x14ac:dyDescent="0.25">
      <c r="A21" s="13" t="s">
        <v>1257</v>
      </c>
      <c r="B21" s="31" t="s">
        <v>1258</v>
      </c>
      <c r="C21" s="31" t="s">
        <v>864</v>
      </c>
      <c r="D21" s="14">
        <v>14575</v>
      </c>
      <c r="E21" s="15">
        <v>72.06</v>
      </c>
      <c r="F21" s="16">
        <v>2.69E-2</v>
      </c>
      <c r="G21" s="16"/>
    </row>
    <row r="22" spans="1:7" x14ac:dyDescent="0.25">
      <c r="A22" s="13" t="s">
        <v>541</v>
      </c>
      <c r="B22" s="31" t="s">
        <v>542</v>
      </c>
      <c r="C22" s="31" t="s">
        <v>273</v>
      </c>
      <c r="D22" s="14">
        <v>27864</v>
      </c>
      <c r="E22" s="15">
        <v>63.4</v>
      </c>
      <c r="F22" s="16">
        <v>2.3599999999999999E-2</v>
      </c>
      <c r="G22" s="16"/>
    </row>
    <row r="23" spans="1:7" x14ac:dyDescent="0.25">
      <c r="A23" s="13" t="s">
        <v>383</v>
      </c>
      <c r="B23" s="31" t="s">
        <v>384</v>
      </c>
      <c r="C23" s="31" t="s">
        <v>273</v>
      </c>
      <c r="D23" s="14">
        <v>6368</v>
      </c>
      <c r="E23" s="15">
        <v>55.76</v>
      </c>
      <c r="F23" s="16">
        <v>2.0799999999999999E-2</v>
      </c>
      <c r="G23" s="16"/>
    </row>
    <row r="24" spans="1:7" x14ac:dyDescent="0.25">
      <c r="A24" s="13" t="s">
        <v>551</v>
      </c>
      <c r="B24" s="31" t="s">
        <v>552</v>
      </c>
      <c r="C24" s="31" t="s">
        <v>273</v>
      </c>
      <c r="D24" s="14">
        <v>7499</v>
      </c>
      <c r="E24" s="15">
        <v>47.44</v>
      </c>
      <c r="F24" s="16">
        <v>1.77E-2</v>
      </c>
      <c r="G24" s="16"/>
    </row>
    <row r="25" spans="1:7" x14ac:dyDescent="0.25">
      <c r="A25" s="13" t="s">
        <v>1704</v>
      </c>
      <c r="B25" s="31" t="s">
        <v>1705</v>
      </c>
      <c r="C25" s="31" t="s">
        <v>273</v>
      </c>
      <c r="D25" s="14">
        <v>38338</v>
      </c>
      <c r="E25" s="15">
        <v>43.97</v>
      </c>
      <c r="F25" s="16">
        <v>1.6400000000000001E-2</v>
      </c>
      <c r="G25" s="16"/>
    </row>
    <row r="26" spans="1:7" x14ac:dyDescent="0.25">
      <c r="A26" s="13" t="s">
        <v>574</v>
      </c>
      <c r="B26" s="31" t="s">
        <v>575</v>
      </c>
      <c r="C26" s="31" t="s">
        <v>304</v>
      </c>
      <c r="D26" s="14">
        <v>1469</v>
      </c>
      <c r="E26" s="15">
        <v>29.14</v>
      </c>
      <c r="F26" s="16">
        <v>1.09E-2</v>
      </c>
      <c r="G26" s="16"/>
    </row>
    <row r="27" spans="1:7" x14ac:dyDescent="0.25">
      <c r="A27" s="13" t="s">
        <v>1929</v>
      </c>
      <c r="B27" s="31" t="s">
        <v>1930</v>
      </c>
      <c r="C27" s="31" t="s">
        <v>864</v>
      </c>
      <c r="D27" s="14">
        <v>1613</v>
      </c>
      <c r="E27" s="15">
        <v>17.059999999999999</v>
      </c>
      <c r="F27" s="16">
        <v>6.4000000000000003E-3</v>
      </c>
      <c r="G27" s="16"/>
    </row>
    <row r="28" spans="1:7" x14ac:dyDescent="0.25">
      <c r="A28" s="13" t="s">
        <v>1947</v>
      </c>
      <c r="B28" s="31" t="s">
        <v>1948</v>
      </c>
      <c r="C28" s="31" t="s">
        <v>1949</v>
      </c>
      <c r="D28" s="14">
        <v>3918</v>
      </c>
      <c r="E28" s="15">
        <v>15.18</v>
      </c>
      <c r="F28" s="16">
        <v>5.7000000000000002E-3</v>
      </c>
      <c r="G28" s="16"/>
    </row>
    <row r="29" spans="1:7" x14ac:dyDescent="0.25">
      <c r="A29" s="13" t="s">
        <v>1962</v>
      </c>
      <c r="B29" s="31" t="s">
        <v>1963</v>
      </c>
      <c r="C29" s="31" t="s">
        <v>864</v>
      </c>
      <c r="D29" s="14">
        <v>5727</v>
      </c>
      <c r="E29" s="15">
        <v>13.5</v>
      </c>
      <c r="F29" s="16">
        <v>5.0000000000000001E-3</v>
      </c>
      <c r="G29" s="16"/>
    </row>
    <row r="30" spans="1:7" x14ac:dyDescent="0.25">
      <c r="A30" s="17" t="s">
        <v>189</v>
      </c>
      <c r="B30" s="32"/>
      <c r="C30" s="32"/>
      <c r="D30" s="18"/>
      <c r="E30" s="37">
        <v>2676.05</v>
      </c>
      <c r="F30" s="38">
        <v>0.998</v>
      </c>
      <c r="G30" s="21"/>
    </row>
    <row r="31" spans="1:7" x14ac:dyDescent="0.25">
      <c r="A31" s="17" t="s">
        <v>481</v>
      </c>
      <c r="B31" s="31"/>
      <c r="C31" s="31"/>
      <c r="D31" s="14"/>
      <c r="E31" s="15"/>
      <c r="F31" s="16"/>
      <c r="G31" s="16"/>
    </row>
    <row r="32" spans="1:7" x14ac:dyDescent="0.25">
      <c r="A32" s="17" t="s">
        <v>189</v>
      </c>
      <c r="B32" s="31"/>
      <c r="C32" s="31"/>
      <c r="D32" s="14"/>
      <c r="E32" s="39" t="s">
        <v>155</v>
      </c>
      <c r="F32" s="40" t="s">
        <v>155</v>
      </c>
      <c r="G32" s="16"/>
    </row>
    <row r="33" spans="1:7" x14ac:dyDescent="0.25">
      <c r="A33" s="24" t="s">
        <v>192</v>
      </c>
      <c r="B33" s="33"/>
      <c r="C33" s="33"/>
      <c r="D33" s="25"/>
      <c r="E33" s="28">
        <v>2676.05</v>
      </c>
      <c r="F33" s="29">
        <v>0.998</v>
      </c>
      <c r="G33" s="21"/>
    </row>
    <row r="34" spans="1:7" x14ac:dyDescent="0.25">
      <c r="A34" s="13"/>
      <c r="B34" s="31"/>
      <c r="C34" s="31"/>
      <c r="D34" s="14"/>
      <c r="E34" s="15"/>
      <c r="F34" s="16"/>
      <c r="G34" s="16"/>
    </row>
    <row r="35" spans="1:7" x14ac:dyDescent="0.25">
      <c r="A35" s="13"/>
      <c r="B35" s="31"/>
      <c r="C35" s="31"/>
      <c r="D35" s="14"/>
      <c r="E35" s="15"/>
      <c r="F35" s="16"/>
      <c r="G35" s="16"/>
    </row>
    <row r="36" spans="1:7" x14ac:dyDescent="0.25">
      <c r="A36" s="17" t="s">
        <v>193</v>
      </c>
      <c r="B36" s="31"/>
      <c r="C36" s="31"/>
      <c r="D36" s="14"/>
      <c r="E36" s="15"/>
      <c r="F36" s="16"/>
      <c r="G36" s="16"/>
    </row>
    <row r="37" spans="1:7" x14ac:dyDescent="0.25">
      <c r="A37" s="13" t="s">
        <v>194</v>
      </c>
      <c r="B37" s="31"/>
      <c r="C37" s="31"/>
      <c r="D37" s="14"/>
      <c r="E37" s="15">
        <v>9</v>
      </c>
      <c r="F37" s="16">
        <v>3.3999999999999998E-3</v>
      </c>
      <c r="G37" s="16">
        <v>5.2232000000000001E-2</v>
      </c>
    </row>
    <row r="38" spans="1:7" x14ac:dyDescent="0.25">
      <c r="A38" s="17" t="s">
        <v>189</v>
      </c>
      <c r="B38" s="32"/>
      <c r="C38" s="32"/>
      <c r="D38" s="18"/>
      <c r="E38" s="37">
        <v>9</v>
      </c>
      <c r="F38" s="38">
        <v>3.3999999999999998E-3</v>
      </c>
      <c r="G38" s="21"/>
    </row>
    <row r="39" spans="1:7" x14ac:dyDescent="0.25">
      <c r="A39" s="13"/>
      <c r="B39" s="31"/>
      <c r="C39" s="31"/>
      <c r="D39" s="14"/>
      <c r="E39" s="15"/>
      <c r="F39" s="16"/>
      <c r="G39" s="16"/>
    </row>
    <row r="40" spans="1:7" x14ac:dyDescent="0.25">
      <c r="A40" s="24" t="s">
        <v>192</v>
      </c>
      <c r="B40" s="33"/>
      <c r="C40" s="33"/>
      <c r="D40" s="25"/>
      <c r="E40" s="19">
        <v>9</v>
      </c>
      <c r="F40" s="20">
        <v>3.3999999999999998E-3</v>
      </c>
      <c r="G40" s="21"/>
    </row>
    <row r="41" spans="1:7" x14ac:dyDescent="0.25">
      <c r="A41" s="13" t="s">
        <v>195</v>
      </c>
      <c r="B41" s="31"/>
      <c r="C41" s="31"/>
      <c r="D41" s="14"/>
      <c r="E41" s="15">
        <v>2.5747000000000001E-3</v>
      </c>
      <c r="F41" s="60" t="s">
        <v>197</v>
      </c>
      <c r="G41" s="16"/>
    </row>
    <row r="42" spans="1:7" x14ac:dyDescent="0.25">
      <c r="A42" s="13" t="s">
        <v>196</v>
      </c>
      <c r="B42" s="31"/>
      <c r="C42" s="31"/>
      <c r="D42" s="14"/>
      <c r="E42" s="35">
        <v>-3.3225747000000001</v>
      </c>
      <c r="F42" s="36">
        <v>-1.4E-3</v>
      </c>
      <c r="G42" s="16">
        <v>5.2232000000000001E-2</v>
      </c>
    </row>
    <row r="43" spans="1:7" x14ac:dyDescent="0.25">
      <c r="A43" s="26" t="s">
        <v>198</v>
      </c>
      <c r="B43" s="34"/>
      <c r="C43" s="34"/>
      <c r="D43" s="27"/>
      <c r="E43" s="28">
        <v>2681.73</v>
      </c>
      <c r="F43" s="29">
        <v>1</v>
      </c>
      <c r="G43" s="29"/>
    </row>
    <row r="45" spans="1:7" x14ac:dyDescent="0.25">
      <c r="A45" s="74" t="s">
        <v>200</v>
      </c>
    </row>
    <row r="48" spans="1:7" x14ac:dyDescent="0.25">
      <c r="A48" s="1" t="s">
        <v>211</v>
      </c>
    </row>
    <row r="49" spans="1:3" x14ac:dyDescent="0.25">
      <c r="A49" s="48" t="s">
        <v>212</v>
      </c>
      <c r="B49" s="3" t="s">
        <v>155</v>
      </c>
    </row>
    <row r="50" spans="1:3" x14ac:dyDescent="0.25">
      <c r="A50" t="s">
        <v>213</v>
      </c>
    </row>
    <row r="51" spans="1:3" x14ac:dyDescent="0.25">
      <c r="A51" t="s">
        <v>214</v>
      </c>
      <c r="B51" t="s">
        <v>215</v>
      </c>
      <c r="C51" t="s">
        <v>215</v>
      </c>
    </row>
    <row r="52" spans="1:3" x14ac:dyDescent="0.25">
      <c r="B52" s="49">
        <v>45930</v>
      </c>
      <c r="C52" s="49">
        <v>46112</v>
      </c>
    </row>
    <row r="53" spans="1:3" x14ac:dyDescent="0.25">
      <c r="A53" t="s">
        <v>216</v>
      </c>
      <c r="B53">
        <v>10.569599999999999</v>
      </c>
      <c r="C53">
        <v>9.0375999999999994</v>
      </c>
    </row>
    <row r="54" spans="1:3" x14ac:dyDescent="0.25">
      <c r="A54" t="s">
        <v>217</v>
      </c>
      <c r="B54">
        <v>10.569599999999999</v>
      </c>
      <c r="C54">
        <v>9.0375999999999994</v>
      </c>
    </row>
    <row r="55" spans="1:3" x14ac:dyDescent="0.25">
      <c r="A55" t="s">
        <v>218</v>
      </c>
      <c r="B55">
        <v>10.540100000000001</v>
      </c>
      <c r="C55">
        <v>8.9824000000000002</v>
      </c>
    </row>
    <row r="56" spans="1:3" x14ac:dyDescent="0.25">
      <c r="A56" t="s">
        <v>219</v>
      </c>
      <c r="B56">
        <v>10.540100000000001</v>
      </c>
      <c r="C56">
        <v>8.9824000000000002</v>
      </c>
    </row>
    <row r="58" spans="1:3" x14ac:dyDescent="0.25">
      <c r="A58" t="s">
        <v>220</v>
      </c>
      <c r="B58" s="3" t="s">
        <v>155</v>
      </c>
    </row>
    <row r="59" spans="1:3" x14ac:dyDescent="0.25">
      <c r="A59" t="s">
        <v>221</v>
      </c>
      <c r="B59" s="3" t="s">
        <v>155</v>
      </c>
    </row>
    <row r="60" spans="1:3" x14ac:dyDescent="0.25">
      <c r="A60" s="48" t="s">
        <v>222</v>
      </c>
      <c r="B60" s="3" t="s">
        <v>155</v>
      </c>
    </row>
    <row r="61" spans="1:3" x14ac:dyDescent="0.25">
      <c r="A61" s="48" t="s">
        <v>223</v>
      </c>
      <c r="B61" s="3" t="s">
        <v>155</v>
      </c>
    </row>
    <row r="62" spans="1:3" x14ac:dyDescent="0.25">
      <c r="A62" t="s">
        <v>484</v>
      </c>
      <c r="B62" s="50">
        <v>0.80210000000000004</v>
      </c>
    </row>
    <row r="63" spans="1:3" ht="29.1" customHeight="1" x14ac:dyDescent="0.25">
      <c r="A63" s="48" t="s">
        <v>225</v>
      </c>
      <c r="B63" s="3" t="s">
        <v>155</v>
      </c>
    </row>
    <row r="64" spans="1:3" ht="29.1" customHeight="1" x14ac:dyDescent="0.25">
      <c r="A64" s="48" t="s">
        <v>226</v>
      </c>
      <c r="B64" s="3" t="s">
        <v>155</v>
      </c>
    </row>
    <row r="65" spans="1:4" ht="29.1" customHeight="1" x14ac:dyDescent="0.25">
      <c r="A65" s="48" t="s">
        <v>227</v>
      </c>
      <c r="B65" s="3" t="s">
        <v>155</v>
      </c>
    </row>
    <row r="66" spans="1:4" x14ac:dyDescent="0.25">
      <c r="A66" s="48" t="s">
        <v>228</v>
      </c>
      <c r="B66" s="3" t="s">
        <v>155</v>
      </c>
    </row>
    <row r="67" spans="1:4" x14ac:dyDescent="0.25">
      <c r="A67" s="48" t="s">
        <v>229</v>
      </c>
      <c r="B67" s="3" t="s">
        <v>155</v>
      </c>
    </row>
    <row r="69" spans="1:4" ht="69.95" customHeight="1" x14ac:dyDescent="0.25">
      <c r="A69" s="120" t="s">
        <v>230</v>
      </c>
      <c r="B69" s="120" t="s">
        <v>231</v>
      </c>
      <c r="C69" s="120" t="s">
        <v>3</v>
      </c>
      <c r="D69" s="120" t="s">
        <v>4</v>
      </c>
    </row>
    <row r="70" spans="1:4" ht="69.95" customHeight="1" x14ac:dyDescent="0.25">
      <c r="A70" s="120" t="s">
        <v>3246</v>
      </c>
      <c r="B70" s="120"/>
      <c r="C70" s="120" t="s">
        <v>126</v>
      </c>
      <c r="D70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284"/>
  <sheetViews>
    <sheetView showGridLines="0" workbookViewId="0">
      <pane ySplit="6" topLeftCell="A254" activePane="bottomLeft" state="frozen"/>
      <selection activeCell="B70" sqref="B70"/>
      <selection pane="bottomLeft" activeCell="A277" sqref="A277"/>
    </sheetView>
  </sheetViews>
  <sheetFormatPr defaultRowHeight="15" x14ac:dyDescent="0.25"/>
  <cols>
    <col min="1" max="1" width="67.855468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3247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3248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1473814</v>
      </c>
      <c r="E10" s="15">
        <v>10781.69</v>
      </c>
      <c r="F10" s="16">
        <v>8.7474999999999997E-2</v>
      </c>
      <c r="G10" s="16"/>
    </row>
    <row r="11" spans="1:8" x14ac:dyDescent="0.25">
      <c r="A11" s="13" t="s">
        <v>255</v>
      </c>
      <c r="B11" s="31" t="s">
        <v>256</v>
      </c>
      <c r="C11" s="31" t="s">
        <v>257</v>
      </c>
      <c r="D11" s="14">
        <v>367751</v>
      </c>
      <c r="E11" s="15">
        <v>4942.21</v>
      </c>
      <c r="F11" s="16">
        <v>4.0097000000000001E-2</v>
      </c>
      <c r="G11" s="16"/>
    </row>
    <row r="12" spans="1:8" x14ac:dyDescent="0.25">
      <c r="A12" s="13" t="s">
        <v>264</v>
      </c>
      <c r="B12" s="31" t="s">
        <v>265</v>
      </c>
      <c r="C12" s="31" t="s">
        <v>260</v>
      </c>
      <c r="D12" s="14">
        <v>386929</v>
      </c>
      <c r="E12" s="15">
        <v>4665.9799999999996</v>
      </c>
      <c r="F12" s="16">
        <v>3.7856000000000001E-2</v>
      </c>
      <c r="G12" s="16"/>
    </row>
    <row r="13" spans="1:8" x14ac:dyDescent="0.25">
      <c r="A13" s="13" t="s">
        <v>261</v>
      </c>
      <c r="B13" s="31" t="s">
        <v>262</v>
      </c>
      <c r="C13" s="31" t="s">
        <v>263</v>
      </c>
      <c r="D13" s="14">
        <v>257555</v>
      </c>
      <c r="E13" s="15">
        <v>4590.66</v>
      </c>
      <c r="F13" s="16">
        <v>3.7245E-2</v>
      </c>
      <c r="G13" s="16"/>
    </row>
    <row r="14" spans="1:8" x14ac:dyDescent="0.25">
      <c r="A14" s="13" t="s">
        <v>1227</v>
      </c>
      <c r="B14" s="31" t="s">
        <v>1228</v>
      </c>
      <c r="C14" s="31" t="s">
        <v>371</v>
      </c>
      <c r="D14" s="14">
        <v>3003300</v>
      </c>
      <c r="E14" s="15">
        <v>4547.6000000000004</v>
      </c>
      <c r="F14" s="16">
        <v>3.6895999999999998E-2</v>
      </c>
      <c r="G14" s="16"/>
    </row>
    <row r="15" spans="1:8" x14ac:dyDescent="0.25">
      <c r="A15" s="13" t="s">
        <v>1333</v>
      </c>
      <c r="B15" s="31" t="s">
        <v>1334</v>
      </c>
      <c r="C15" s="31" t="s">
        <v>278</v>
      </c>
      <c r="D15" s="14">
        <v>360000</v>
      </c>
      <c r="E15" s="15">
        <v>2904.84</v>
      </c>
      <c r="F15" s="16">
        <v>2.3567999999999999E-2</v>
      </c>
      <c r="G15" s="16"/>
    </row>
    <row r="16" spans="1:8" x14ac:dyDescent="0.25">
      <c r="A16" s="13" t="s">
        <v>939</v>
      </c>
      <c r="B16" s="31" t="s">
        <v>940</v>
      </c>
      <c r="C16" s="31" t="s">
        <v>395</v>
      </c>
      <c r="D16" s="14">
        <v>489155</v>
      </c>
      <c r="E16" s="15">
        <v>2778.16</v>
      </c>
      <c r="F16" s="16">
        <v>2.2540000000000001E-2</v>
      </c>
      <c r="G16" s="16"/>
    </row>
    <row r="17" spans="1:7" x14ac:dyDescent="0.25">
      <c r="A17" s="13" t="s">
        <v>951</v>
      </c>
      <c r="B17" s="31" t="s">
        <v>952</v>
      </c>
      <c r="C17" s="31" t="s">
        <v>263</v>
      </c>
      <c r="D17" s="14">
        <v>31731000</v>
      </c>
      <c r="E17" s="15">
        <v>2706.65</v>
      </c>
      <c r="F17" s="16">
        <v>2.196E-2</v>
      </c>
      <c r="G17" s="16"/>
    </row>
    <row r="18" spans="1:7" x14ac:dyDescent="0.25">
      <c r="A18" s="13" t="s">
        <v>2896</v>
      </c>
      <c r="B18" s="31" t="s">
        <v>2897</v>
      </c>
      <c r="C18" s="31" t="s">
        <v>278</v>
      </c>
      <c r="D18" s="14">
        <v>1472393</v>
      </c>
      <c r="E18" s="15">
        <v>2435.9299999999998</v>
      </c>
      <c r="F18" s="16">
        <v>1.9762999999999999E-2</v>
      </c>
      <c r="G18" s="16"/>
    </row>
    <row r="19" spans="1:7" x14ac:dyDescent="0.25">
      <c r="A19" s="13" t="s">
        <v>312</v>
      </c>
      <c r="B19" s="31" t="s">
        <v>313</v>
      </c>
      <c r="C19" s="31" t="s">
        <v>260</v>
      </c>
      <c r="D19" s="14">
        <v>205077</v>
      </c>
      <c r="E19" s="15">
        <v>2381.56</v>
      </c>
      <c r="F19" s="16">
        <v>1.9321999999999999E-2</v>
      </c>
      <c r="G19" s="16"/>
    </row>
    <row r="20" spans="1:7" x14ac:dyDescent="0.25">
      <c r="A20" s="13" t="s">
        <v>903</v>
      </c>
      <c r="B20" s="31" t="s">
        <v>904</v>
      </c>
      <c r="C20" s="31" t="s">
        <v>905</v>
      </c>
      <c r="D20" s="14">
        <v>99750</v>
      </c>
      <c r="E20" s="15">
        <v>1309.32</v>
      </c>
      <c r="F20" s="16">
        <v>1.0623E-2</v>
      </c>
      <c r="G20" s="16"/>
    </row>
    <row r="21" spans="1:7" x14ac:dyDescent="0.25">
      <c r="A21" s="13" t="s">
        <v>529</v>
      </c>
      <c r="B21" s="31" t="s">
        <v>530</v>
      </c>
      <c r="C21" s="31" t="s">
        <v>281</v>
      </c>
      <c r="D21" s="14">
        <v>500000</v>
      </c>
      <c r="E21" s="15">
        <v>1255.5</v>
      </c>
      <c r="F21" s="16">
        <v>1.0186000000000001E-2</v>
      </c>
      <c r="G21" s="16"/>
    </row>
    <row r="22" spans="1:7" x14ac:dyDescent="0.25">
      <c r="A22" s="13" t="s">
        <v>271</v>
      </c>
      <c r="B22" s="31" t="s">
        <v>272</v>
      </c>
      <c r="C22" s="31" t="s">
        <v>273</v>
      </c>
      <c r="D22" s="14">
        <v>48125</v>
      </c>
      <c r="E22" s="15">
        <v>1149.9000000000001</v>
      </c>
      <c r="F22" s="16">
        <v>9.3290000000000005E-3</v>
      </c>
      <c r="G22" s="16"/>
    </row>
    <row r="23" spans="1:7" x14ac:dyDescent="0.25">
      <c r="A23" s="13" t="s">
        <v>1345</v>
      </c>
      <c r="B23" s="31" t="s">
        <v>1346</v>
      </c>
      <c r="C23" s="31" t="s">
        <v>316</v>
      </c>
      <c r="D23" s="14">
        <v>283500</v>
      </c>
      <c r="E23" s="15">
        <v>1137.54</v>
      </c>
      <c r="F23" s="16">
        <v>9.2289999999999994E-3</v>
      </c>
      <c r="G23" s="16"/>
    </row>
    <row r="24" spans="1:7" x14ac:dyDescent="0.25">
      <c r="A24" s="13" t="s">
        <v>2339</v>
      </c>
      <c r="B24" s="31" t="s">
        <v>2340</v>
      </c>
      <c r="C24" s="31" t="s">
        <v>905</v>
      </c>
      <c r="D24" s="14">
        <v>1000000</v>
      </c>
      <c r="E24" s="15">
        <v>1100.7</v>
      </c>
      <c r="F24" s="16">
        <v>8.9300000000000004E-3</v>
      </c>
      <c r="G24" s="16"/>
    </row>
    <row r="25" spans="1:7" x14ac:dyDescent="0.25">
      <c r="A25" s="13" t="s">
        <v>360</v>
      </c>
      <c r="B25" s="31" t="s">
        <v>361</v>
      </c>
      <c r="C25" s="31" t="s">
        <v>260</v>
      </c>
      <c r="D25" s="14">
        <v>394446</v>
      </c>
      <c r="E25" s="15">
        <v>1023.19</v>
      </c>
      <c r="F25" s="16">
        <v>8.3009999999999994E-3</v>
      </c>
      <c r="G25" s="16"/>
    </row>
    <row r="26" spans="1:7" x14ac:dyDescent="0.25">
      <c r="A26" s="13" t="s">
        <v>869</v>
      </c>
      <c r="B26" s="31" t="s">
        <v>870</v>
      </c>
      <c r="C26" s="31" t="s">
        <v>304</v>
      </c>
      <c r="D26" s="14">
        <v>404975</v>
      </c>
      <c r="E26" s="15">
        <v>927.31</v>
      </c>
      <c r="F26" s="16">
        <v>7.5240000000000003E-3</v>
      </c>
      <c r="G26" s="16"/>
    </row>
    <row r="27" spans="1:7" x14ac:dyDescent="0.25">
      <c r="A27" s="13" t="s">
        <v>1656</v>
      </c>
      <c r="B27" s="31" t="s">
        <v>1657</v>
      </c>
      <c r="C27" s="31" t="s">
        <v>260</v>
      </c>
      <c r="D27" s="14">
        <v>313416</v>
      </c>
      <c r="E27" s="15">
        <v>908.12</v>
      </c>
      <c r="F27" s="16">
        <v>7.3680000000000004E-3</v>
      </c>
      <c r="G27" s="16"/>
    </row>
    <row r="28" spans="1:7" x14ac:dyDescent="0.25">
      <c r="A28" s="13" t="s">
        <v>517</v>
      </c>
      <c r="B28" s="31" t="s">
        <v>518</v>
      </c>
      <c r="C28" s="31" t="s">
        <v>424</v>
      </c>
      <c r="D28" s="14">
        <v>232500</v>
      </c>
      <c r="E28" s="15">
        <v>897.68</v>
      </c>
      <c r="F28" s="16">
        <v>7.2830000000000004E-3</v>
      </c>
      <c r="G28" s="16"/>
    </row>
    <row r="29" spans="1:7" x14ac:dyDescent="0.25">
      <c r="A29" s="13" t="s">
        <v>266</v>
      </c>
      <c r="B29" s="31" t="s">
        <v>267</v>
      </c>
      <c r="C29" s="31" t="s">
        <v>268</v>
      </c>
      <c r="D29" s="14">
        <v>25550</v>
      </c>
      <c r="E29" s="15">
        <v>895.3</v>
      </c>
      <c r="F29" s="16">
        <v>7.2639999999999996E-3</v>
      </c>
      <c r="G29" s="16"/>
    </row>
    <row r="30" spans="1:7" x14ac:dyDescent="0.25">
      <c r="A30" s="13" t="s">
        <v>899</v>
      </c>
      <c r="B30" s="31" t="s">
        <v>900</v>
      </c>
      <c r="C30" s="31" t="s">
        <v>316</v>
      </c>
      <c r="D30" s="14">
        <v>33750</v>
      </c>
      <c r="E30" s="15">
        <v>863.22</v>
      </c>
      <c r="F30" s="16">
        <v>7.0039999999999998E-3</v>
      </c>
      <c r="G30" s="16"/>
    </row>
    <row r="31" spans="1:7" x14ac:dyDescent="0.25">
      <c r="A31" s="13" t="s">
        <v>353</v>
      </c>
      <c r="B31" s="31" t="s">
        <v>354</v>
      </c>
      <c r="C31" s="31" t="s">
        <v>355</v>
      </c>
      <c r="D31" s="14">
        <v>300000</v>
      </c>
      <c r="E31" s="15">
        <v>863.1</v>
      </c>
      <c r="F31" s="16">
        <v>7.0029999999999997E-3</v>
      </c>
      <c r="G31" s="16"/>
    </row>
    <row r="32" spans="1:7" x14ac:dyDescent="0.25">
      <c r="A32" s="13" t="s">
        <v>908</v>
      </c>
      <c r="B32" s="31" t="s">
        <v>909</v>
      </c>
      <c r="C32" s="31" t="s">
        <v>910</v>
      </c>
      <c r="D32" s="14">
        <v>21406</v>
      </c>
      <c r="E32" s="15">
        <v>844.15</v>
      </c>
      <c r="F32" s="16">
        <v>6.8490000000000001E-3</v>
      </c>
      <c r="G32" s="16"/>
    </row>
    <row r="33" spans="1:7" x14ac:dyDescent="0.25">
      <c r="A33" s="13" t="s">
        <v>269</v>
      </c>
      <c r="B33" s="31" t="s">
        <v>270</v>
      </c>
      <c r="C33" s="31" t="s">
        <v>260</v>
      </c>
      <c r="D33" s="14">
        <v>77072</v>
      </c>
      <c r="E33" s="15">
        <v>754.84</v>
      </c>
      <c r="F33" s="16">
        <v>6.1240000000000001E-3</v>
      </c>
      <c r="G33" s="16"/>
    </row>
    <row r="34" spans="1:7" x14ac:dyDescent="0.25">
      <c r="A34" s="13" t="s">
        <v>422</v>
      </c>
      <c r="B34" s="31" t="s">
        <v>423</v>
      </c>
      <c r="C34" s="31" t="s">
        <v>424</v>
      </c>
      <c r="D34" s="14">
        <v>85316</v>
      </c>
      <c r="E34" s="15">
        <v>754.58</v>
      </c>
      <c r="F34" s="16">
        <v>6.1219999999999998E-3</v>
      </c>
      <c r="G34" s="16"/>
    </row>
    <row r="35" spans="1:7" x14ac:dyDescent="0.25">
      <c r="A35" s="13" t="s">
        <v>2584</v>
      </c>
      <c r="B35" s="31" t="s">
        <v>2585</v>
      </c>
      <c r="C35" s="31" t="s">
        <v>910</v>
      </c>
      <c r="D35" s="14">
        <v>645240</v>
      </c>
      <c r="E35" s="15">
        <v>741.19</v>
      </c>
      <c r="F35" s="16">
        <v>6.0130000000000001E-3</v>
      </c>
      <c r="G35" s="16"/>
    </row>
    <row r="36" spans="1:7" x14ac:dyDescent="0.25">
      <c r="A36" s="13" t="s">
        <v>1678</v>
      </c>
      <c r="B36" s="31" t="s">
        <v>1679</v>
      </c>
      <c r="C36" s="31" t="s">
        <v>281</v>
      </c>
      <c r="D36" s="14">
        <v>494500</v>
      </c>
      <c r="E36" s="15">
        <v>739.38</v>
      </c>
      <c r="F36" s="16">
        <v>5.999E-3</v>
      </c>
      <c r="G36" s="16"/>
    </row>
    <row r="37" spans="1:7" x14ac:dyDescent="0.25">
      <c r="A37" s="13" t="s">
        <v>2343</v>
      </c>
      <c r="B37" s="31" t="s">
        <v>2344</v>
      </c>
      <c r="C37" s="31" t="s">
        <v>378</v>
      </c>
      <c r="D37" s="14">
        <v>444049</v>
      </c>
      <c r="E37" s="15">
        <v>703.46</v>
      </c>
      <c r="F37" s="16">
        <v>5.7070000000000003E-3</v>
      </c>
      <c r="G37" s="16"/>
    </row>
    <row r="38" spans="1:7" x14ac:dyDescent="0.25">
      <c r="A38" s="13" t="s">
        <v>285</v>
      </c>
      <c r="B38" s="31" t="s">
        <v>286</v>
      </c>
      <c r="C38" s="31" t="s">
        <v>287</v>
      </c>
      <c r="D38" s="14">
        <v>23509</v>
      </c>
      <c r="E38" s="15">
        <v>694.62</v>
      </c>
      <c r="F38" s="16">
        <v>5.6360000000000004E-3</v>
      </c>
      <c r="G38" s="16"/>
    </row>
    <row r="39" spans="1:7" x14ac:dyDescent="0.25">
      <c r="A39" s="13" t="s">
        <v>429</v>
      </c>
      <c r="B39" s="31" t="s">
        <v>430</v>
      </c>
      <c r="C39" s="31" t="s">
        <v>281</v>
      </c>
      <c r="D39" s="14">
        <v>80970</v>
      </c>
      <c r="E39" s="15">
        <v>649.02</v>
      </c>
      <c r="F39" s="16">
        <v>5.2659999999999998E-3</v>
      </c>
      <c r="G39" s="16"/>
    </row>
    <row r="40" spans="1:7" x14ac:dyDescent="0.25">
      <c r="A40" s="13" t="s">
        <v>1217</v>
      </c>
      <c r="B40" s="31" t="s">
        <v>1218</v>
      </c>
      <c r="C40" s="31" t="s">
        <v>573</v>
      </c>
      <c r="D40" s="14">
        <v>823500</v>
      </c>
      <c r="E40" s="15">
        <v>628.08000000000004</v>
      </c>
      <c r="F40" s="16">
        <v>5.0959999999999998E-3</v>
      </c>
      <c r="G40" s="16"/>
    </row>
    <row r="41" spans="1:7" x14ac:dyDescent="0.25">
      <c r="A41" s="13" t="s">
        <v>276</v>
      </c>
      <c r="B41" s="31" t="s">
        <v>277</v>
      </c>
      <c r="C41" s="31" t="s">
        <v>278</v>
      </c>
      <c r="D41" s="14">
        <v>168889</v>
      </c>
      <c r="E41" s="15">
        <v>625.99</v>
      </c>
      <c r="F41" s="16">
        <v>5.0790000000000002E-3</v>
      </c>
      <c r="G41" s="16"/>
    </row>
    <row r="42" spans="1:7" x14ac:dyDescent="0.25">
      <c r="A42" s="13" t="s">
        <v>1204</v>
      </c>
      <c r="B42" s="31" t="s">
        <v>1205</v>
      </c>
      <c r="C42" s="31" t="s">
        <v>1206</v>
      </c>
      <c r="D42" s="14">
        <v>94300</v>
      </c>
      <c r="E42" s="15">
        <v>617.48</v>
      </c>
      <c r="F42" s="16">
        <v>5.0099999999999997E-3</v>
      </c>
      <c r="G42" s="16"/>
    </row>
    <row r="43" spans="1:7" x14ac:dyDescent="0.25">
      <c r="A43" s="13" t="s">
        <v>1523</v>
      </c>
      <c r="B43" s="31" t="s">
        <v>1524</v>
      </c>
      <c r="C43" s="31" t="s">
        <v>466</v>
      </c>
      <c r="D43" s="14">
        <v>18000</v>
      </c>
      <c r="E43" s="15">
        <v>617.33000000000004</v>
      </c>
      <c r="F43" s="16">
        <v>5.0090000000000004E-3</v>
      </c>
      <c r="G43" s="16"/>
    </row>
    <row r="44" spans="1:7" x14ac:dyDescent="0.25">
      <c r="A44" s="13" t="s">
        <v>290</v>
      </c>
      <c r="B44" s="31" t="s">
        <v>291</v>
      </c>
      <c r="C44" s="31" t="s">
        <v>292</v>
      </c>
      <c r="D44" s="14">
        <v>34025</v>
      </c>
      <c r="E44" s="15">
        <v>597.89</v>
      </c>
      <c r="F44" s="16">
        <v>4.8510000000000003E-3</v>
      </c>
      <c r="G44" s="16"/>
    </row>
    <row r="45" spans="1:7" x14ac:dyDescent="0.25">
      <c r="A45" s="13" t="s">
        <v>314</v>
      </c>
      <c r="B45" s="31" t="s">
        <v>315</v>
      </c>
      <c r="C45" s="31" t="s">
        <v>316</v>
      </c>
      <c r="D45" s="14">
        <v>5306</v>
      </c>
      <c r="E45" s="15">
        <v>570.13</v>
      </c>
      <c r="F45" s="16">
        <v>4.6259999999999999E-3</v>
      </c>
      <c r="G45" s="16"/>
    </row>
    <row r="46" spans="1:7" x14ac:dyDescent="0.25">
      <c r="A46" s="13" t="s">
        <v>367</v>
      </c>
      <c r="B46" s="31" t="s">
        <v>368</v>
      </c>
      <c r="C46" s="31" t="s">
        <v>287</v>
      </c>
      <c r="D46" s="14">
        <v>4461</v>
      </c>
      <c r="E46" s="15">
        <v>548.97</v>
      </c>
      <c r="F46" s="16">
        <v>4.4539999999999996E-3</v>
      </c>
      <c r="G46" s="16"/>
    </row>
    <row r="47" spans="1:7" x14ac:dyDescent="0.25">
      <c r="A47" s="13" t="s">
        <v>407</v>
      </c>
      <c r="B47" s="31" t="s">
        <v>408</v>
      </c>
      <c r="C47" s="31" t="s">
        <v>371</v>
      </c>
      <c r="D47" s="14">
        <v>47925</v>
      </c>
      <c r="E47" s="15">
        <v>537.96</v>
      </c>
      <c r="F47" s="16">
        <v>4.365E-3</v>
      </c>
      <c r="G47" s="16"/>
    </row>
    <row r="48" spans="1:7" x14ac:dyDescent="0.25">
      <c r="A48" s="13" t="s">
        <v>911</v>
      </c>
      <c r="B48" s="31" t="s">
        <v>912</v>
      </c>
      <c r="C48" s="31" t="s">
        <v>292</v>
      </c>
      <c r="D48" s="14">
        <v>42098</v>
      </c>
      <c r="E48" s="15">
        <v>528.29</v>
      </c>
      <c r="F48" s="16">
        <v>4.2859999999999999E-3</v>
      </c>
      <c r="G48" s="16"/>
    </row>
    <row r="49" spans="1:7" x14ac:dyDescent="0.25">
      <c r="A49" s="13" t="s">
        <v>379</v>
      </c>
      <c r="B49" s="31" t="s">
        <v>380</v>
      </c>
      <c r="C49" s="31" t="s">
        <v>257</v>
      </c>
      <c r="D49" s="14">
        <v>180077</v>
      </c>
      <c r="E49" s="15">
        <v>506.02</v>
      </c>
      <c r="F49" s="16">
        <v>4.1050000000000001E-3</v>
      </c>
      <c r="G49" s="16"/>
    </row>
    <row r="50" spans="1:7" x14ac:dyDescent="0.25">
      <c r="A50" s="13" t="s">
        <v>981</v>
      </c>
      <c r="B50" s="31" t="s">
        <v>982</v>
      </c>
      <c r="C50" s="31" t="s">
        <v>260</v>
      </c>
      <c r="D50" s="14">
        <v>67200</v>
      </c>
      <c r="E50" s="15">
        <v>505.65</v>
      </c>
      <c r="F50" s="16">
        <v>4.1019999999999997E-3</v>
      </c>
      <c r="G50" s="16"/>
    </row>
    <row r="51" spans="1:7" x14ac:dyDescent="0.25">
      <c r="A51" s="13" t="s">
        <v>503</v>
      </c>
      <c r="B51" s="31" t="s">
        <v>504</v>
      </c>
      <c r="C51" s="31" t="s">
        <v>287</v>
      </c>
      <c r="D51" s="14">
        <v>9610</v>
      </c>
      <c r="E51" s="15">
        <v>486.55</v>
      </c>
      <c r="F51" s="16">
        <v>3.9480000000000001E-3</v>
      </c>
      <c r="G51" s="16"/>
    </row>
    <row r="52" spans="1:7" x14ac:dyDescent="0.25">
      <c r="A52" s="13" t="s">
        <v>2567</v>
      </c>
      <c r="B52" s="31" t="s">
        <v>2568</v>
      </c>
      <c r="C52" s="31" t="s">
        <v>284</v>
      </c>
      <c r="D52" s="14">
        <v>397080</v>
      </c>
      <c r="E52" s="15">
        <v>480.31</v>
      </c>
      <c r="F52" s="16">
        <v>3.8969999999999999E-3</v>
      </c>
      <c r="G52" s="16"/>
    </row>
    <row r="53" spans="1:7" x14ac:dyDescent="0.25">
      <c r="A53" s="13" t="s">
        <v>356</v>
      </c>
      <c r="B53" s="31" t="s">
        <v>357</v>
      </c>
      <c r="C53" s="31" t="s">
        <v>295</v>
      </c>
      <c r="D53" s="14">
        <v>19550</v>
      </c>
      <c r="E53" s="15">
        <v>461.16</v>
      </c>
      <c r="F53" s="16">
        <v>3.7420000000000001E-3</v>
      </c>
      <c r="G53" s="16"/>
    </row>
    <row r="54" spans="1:7" x14ac:dyDescent="0.25">
      <c r="A54" s="13" t="s">
        <v>1239</v>
      </c>
      <c r="B54" s="31" t="s">
        <v>1240</v>
      </c>
      <c r="C54" s="31" t="s">
        <v>326</v>
      </c>
      <c r="D54" s="14">
        <v>62839</v>
      </c>
      <c r="E54" s="15">
        <v>455.99</v>
      </c>
      <c r="F54" s="16">
        <v>3.7000000000000002E-3</v>
      </c>
      <c r="G54" s="16"/>
    </row>
    <row r="55" spans="1:7" x14ac:dyDescent="0.25">
      <c r="A55" s="13" t="s">
        <v>2355</v>
      </c>
      <c r="B55" s="31" t="s">
        <v>2356</v>
      </c>
      <c r="C55" s="31" t="s">
        <v>451</v>
      </c>
      <c r="D55" s="14">
        <v>132702</v>
      </c>
      <c r="E55" s="15">
        <v>429.54</v>
      </c>
      <c r="F55" s="16">
        <v>3.4849999999999998E-3</v>
      </c>
      <c r="G55" s="16"/>
    </row>
    <row r="56" spans="1:7" x14ac:dyDescent="0.25">
      <c r="A56" s="13" t="s">
        <v>350</v>
      </c>
      <c r="B56" s="31" t="s">
        <v>351</v>
      </c>
      <c r="C56" s="31" t="s">
        <v>352</v>
      </c>
      <c r="D56" s="14">
        <v>10858</v>
      </c>
      <c r="E56" s="15">
        <v>429.04</v>
      </c>
      <c r="F56" s="16">
        <v>3.4810000000000002E-3</v>
      </c>
      <c r="G56" s="16"/>
    </row>
    <row r="57" spans="1:7" x14ac:dyDescent="0.25">
      <c r="A57" s="13" t="s">
        <v>1189</v>
      </c>
      <c r="B57" s="31" t="s">
        <v>1190</v>
      </c>
      <c r="C57" s="31" t="s">
        <v>352</v>
      </c>
      <c r="D57" s="14">
        <v>282036</v>
      </c>
      <c r="E57" s="15">
        <v>428.72</v>
      </c>
      <c r="F57" s="16">
        <v>3.4780000000000002E-3</v>
      </c>
      <c r="G57" s="16"/>
    </row>
    <row r="58" spans="1:7" x14ac:dyDescent="0.25">
      <c r="A58" s="13" t="s">
        <v>454</v>
      </c>
      <c r="B58" s="31" t="s">
        <v>455</v>
      </c>
      <c r="C58" s="31" t="s">
        <v>292</v>
      </c>
      <c r="D58" s="14">
        <v>3500</v>
      </c>
      <c r="E58" s="15">
        <v>420.95</v>
      </c>
      <c r="F58" s="16">
        <v>3.4150000000000001E-3</v>
      </c>
      <c r="G58" s="16"/>
    </row>
    <row r="59" spans="1:7" x14ac:dyDescent="0.25">
      <c r="A59" s="13" t="s">
        <v>2563</v>
      </c>
      <c r="B59" s="31" t="s">
        <v>2564</v>
      </c>
      <c r="C59" s="31" t="s">
        <v>292</v>
      </c>
      <c r="D59" s="14">
        <v>67595</v>
      </c>
      <c r="E59" s="15">
        <v>400.53</v>
      </c>
      <c r="F59" s="16">
        <v>3.2499999999999999E-3</v>
      </c>
      <c r="G59" s="16"/>
    </row>
    <row r="60" spans="1:7" x14ac:dyDescent="0.25">
      <c r="A60" s="13" t="s">
        <v>941</v>
      </c>
      <c r="B60" s="31" t="s">
        <v>942</v>
      </c>
      <c r="C60" s="31" t="s">
        <v>292</v>
      </c>
      <c r="D60" s="14">
        <v>18046</v>
      </c>
      <c r="E60" s="15">
        <v>384.69</v>
      </c>
      <c r="F60" s="16">
        <v>3.1210000000000001E-3</v>
      </c>
      <c r="G60" s="16"/>
    </row>
    <row r="61" spans="1:7" x14ac:dyDescent="0.25">
      <c r="A61" s="13" t="s">
        <v>327</v>
      </c>
      <c r="B61" s="31" t="s">
        <v>328</v>
      </c>
      <c r="C61" s="31" t="s">
        <v>260</v>
      </c>
      <c r="D61" s="14">
        <v>108000</v>
      </c>
      <c r="E61" s="15">
        <v>381.67</v>
      </c>
      <c r="F61" s="16">
        <v>3.0969999999999999E-3</v>
      </c>
      <c r="G61" s="16"/>
    </row>
    <row r="62" spans="1:7" x14ac:dyDescent="0.25">
      <c r="A62" s="13" t="s">
        <v>511</v>
      </c>
      <c r="B62" s="31" t="s">
        <v>512</v>
      </c>
      <c r="C62" s="31" t="s">
        <v>323</v>
      </c>
      <c r="D62" s="14">
        <v>7000</v>
      </c>
      <c r="E62" s="15">
        <v>379.61</v>
      </c>
      <c r="F62" s="16">
        <v>3.0799999999999998E-3</v>
      </c>
      <c r="G62" s="16"/>
    </row>
    <row r="63" spans="1:7" x14ac:dyDescent="0.25">
      <c r="A63" s="13" t="s">
        <v>282</v>
      </c>
      <c r="B63" s="31" t="s">
        <v>283</v>
      </c>
      <c r="C63" s="31" t="s">
        <v>284</v>
      </c>
      <c r="D63" s="14">
        <v>94167</v>
      </c>
      <c r="E63" s="15">
        <v>377.28</v>
      </c>
      <c r="F63" s="16">
        <v>3.0609999999999999E-3</v>
      </c>
      <c r="G63" s="16"/>
    </row>
    <row r="64" spans="1:7" x14ac:dyDescent="0.25">
      <c r="A64" s="13" t="s">
        <v>309</v>
      </c>
      <c r="B64" s="31" t="s">
        <v>310</v>
      </c>
      <c r="C64" s="31" t="s">
        <v>311</v>
      </c>
      <c r="D64" s="14">
        <v>45000</v>
      </c>
      <c r="E64" s="15">
        <v>371.86</v>
      </c>
      <c r="F64" s="16">
        <v>3.0170000000000002E-3</v>
      </c>
      <c r="G64" s="16"/>
    </row>
    <row r="65" spans="1:7" x14ac:dyDescent="0.25">
      <c r="A65" s="13" t="s">
        <v>513</v>
      </c>
      <c r="B65" s="31" t="s">
        <v>514</v>
      </c>
      <c r="C65" s="31" t="s">
        <v>366</v>
      </c>
      <c r="D65" s="14">
        <v>9607</v>
      </c>
      <c r="E65" s="15">
        <v>349.73</v>
      </c>
      <c r="F65" s="16">
        <v>2.8370000000000001E-3</v>
      </c>
      <c r="G65" s="16"/>
    </row>
    <row r="66" spans="1:7" x14ac:dyDescent="0.25">
      <c r="A66" s="13" t="s">
        <v>2902</v>
      </c>
      <c r="B66" s="31" t="s">
        <v>2903</v>
      </c>
      <c r="C66" s="31" t="s">
        <v>864</v>
      </c>
      <c r="D66" s="14">
        <v>600000</v>
      </c>
      <c r="E66" s="15">
        <v>343.56</v>
      </c>
      <c r="F66" s="16">
        <v>2.787E-3</v>
      </c>
      <c r="G66" s="16"/>
    </row>
    <row r="67" spans="1:7" x14ac:dyDescent="0.25">
      <c r="A67" s="13" t="s">
        <v>860</v>
      </c>
      <c r="B67" s="31" t="s">
        <v>861</v>
      </c>
      <c r="C67" s="31" t="s">
        <v>260</v>
      </c>
      <c r="D67" s="14">
        <v>40425</v>
      </c>
      <c r="E67" s="15">
        <v>340.66</v>
      </c>
      <c r="F67" s="16">
        <v>2.764E-3</v>
      </c>
      <c r="G67" s="16"/>
    </row>
    <row r="68" spans="1:7" x14ac:dyDescent="0.25">
      <c r="A68" s="13" t="s">
        <v>1119</v>
      </c>
      <c r="B68" s="31" t="s">
        <v>1120</v>
      </c>
      <c r="C68" s="31" t="s">
        <v>437</v>
      </c>
      <c r="D68" s="14">
        <v>31113</v>
      </c>
      <c r="E68" s="15">
        <v>340.53</v>
      </c>
      <c r="F68" s="16">
        <v>2.7629999999999998E-3</v>
      </c>
      <c r="G68" s="16"/>
    </row>
    <row r="69" spans="1:7" x14ac:dyDescent="0.25">
      <c r="A69" s="13" t="s">
        <v>1251</v>
      </c>
      <c r="B69" s="31" t="s">
        <v>1252</v>
      </c>
      <c r="C69" s="31" t="s">
        <v>311</v>
      </c>
      <c r="D69" s="14">
        <v>8841</v>
      </c>
      <c r="E69" s="15">
        <v>339.92</v>
      </c>
      <c r="F69" s="16">
        <v>2.758E-3</v>
      </c>
      <c r="G69" s="16"/>
    </row>
    <row r="70" spans="1:7" x14ac:dyDescent="0.25">
      <c r="A70" s="13" t="s">
        <v>913</v>
      </c>
      <c r="B70" s="31" t="s">
        <v>914</v>
      </c>
      <c r="C70" s="31" t="s">
        <v>346</v>
      </c>
      <c r="D70" s="14">
        <v>4433</v>
      </c>
      <c r="E70" s="15">
        <v>328.88</v>
      </c>
      <c r="F70" s="16">
        <v>2.6679999999999998E-3</v>
      </c>
      <c r="G70" s="16"/>
    </row>
    <row r="71" spans="1:7" x14ac:dyDescent="0.25">
      <c r="A71" s="13" t="s">
        <v>300</v>
      </c>
      <c r="B71" s="31" t="s">
        <v>301</v>
      </c>
      <c r="C71" s="31" t="s">
        <v>281</v>
      </c>
      <c r="D71" s="14">
        <v>37693</v>
      </c>
      <c r="E71" s="15">
        <v>328.72</v>
      </c>
      <c r="F71" s="16">
        <v>2.6670000000000001E-3</v>
      </c>
      <c r="G71" s="16"/>
    </row>
    <row r="72" spans="1:7" x14ac:dyDescent="0.25">
      <c r="A72" s="13" t="s">
        <v>985</v>
      </c>
      <c r="B72" s="31" t="s">
        <v>986</v>
      </c>
      <c r="C72" s="31" t="s">
        <v>260</v>
      </c>
      <c r="D72" s="14">
        <v>200000</v>
      </c>
      <c r="E72" s="15">
        <v>328.4</v>
      </c>
      <c r="F72" s="16">
        <v>2.6640000000000001E-3</v>
      </c>
      <c r="G72" s="16"/>
    </row>
    <row r="73" spans="1:7" x14ac:dyDescent="0.25">
      <c r="A73" s="13" t="s">
        <v>456</v>
      </c>
      <c r="B73" s="31" t="s">
        <v>457</v>
      </c>
      <c r="C73" s="31" t="s">
        <v>304</v>
      </c>
      <c r="D73" s="14">
        <v>123666</v>
      </c>
      <c r="E73" s="15">
        <v>321.58999999999997</v>
      </c>
      <c r="F73" s="16">
        <v>2.6090000000000002E-3</v>
      </c>
      <c r="G73" s="16"/>
    </row>
    <row r="74" spans="1:7" x14ac:dyDescent="0.25">
      <c r="A74" s="13" t="s">
        <v>889</v>
      </c>
      <c r="B74" s="31" t="s">
        <v>890</v>
      </c>
      <c r="C74" s="31" t="s">
        <v>284</v>
      </c>
      <c r="D74" s="14">
        <v>9000</v>
      </c>
      <c r="E74" s="15">
        <v>313.85000000000002</v>
      </c>
      <c r="F74" s="16">
        <v>2.5460000000000001E-3</v>
      </c>
      <c r="G74" s="16"/>
    </row>
    <row r="75" spans="1:7" x14ac:dyDescent="0.25">
      <c r="A75" s="13" t="s">
        <v>296</v>
      </c>
      <c r="B75" s="31" t="s">
        <v>297</v>
      </c>
      <c r="C75" s="31" t="s">
        <v>292</v>
      </c>
      <c r="D75" s="14">
        <v>7403</v>
      </c>
      <c r="E75" s="15">
        <v>312.42</v>
      </c>
      <c r="F75" s="16">
        <v>2.5349999999999999E-3</v>
      </c>
      <c r="G75" s="16"/>
    </row>
    <row r="76" spans="1:7" x14ac:dyDescent="0.25">
      <c r="A76" s="13" t="s">
        <v>431</v>
      </c>
      <c r="B76" s="31" t="s">
        <v>432</v>
      </c>
      <c r="C76" s="31" t="s">
        <v>378</v>
      </c>
      <c r="D76" s="14">
        <v>15953</v>
      </c>
      <c r="E76" s="15">
        <v>309.01</v>
      </c>
      <c r="F76" s="16">
        <v>2.5070000000000001E-3</v>
      </c>
      <c r="G76" s="16"/>
    </row>
    <row r="77" spans="1:7" x14ac:dyDescent="0.25">
      <c r="A77" s="13" t="s">
        <v>362</v>
      </c>
      <c r="B77" s="31" t="s">
        <v>363</v>
      </c>
      <c r="C77" s="31" t="s">
        <v>355</v>
      </c>
      <c r="D77" s="14">
        <v>15000</v>
      </c>
      <c r="E77" s="15">
        <v>308.27999999999997</v>
      </c>
      <c r="F77" s="16">
        <v>2.5010000000000002E-3</v>
      </c>
      <c r="G77" s="16"/>
    </row>
    <row r="78" spans="1:7" x14ac:dyDescent="0.25">
      <c r="A78" s="13" t="s">
        <v>1157</v>
      </c>
      <c r="B78" s="31" t="s">
        <v>1158</v>
      </c>
      <c r="C78" s="31" t="s">
        <v>273</v>
      </c>
      <c r="D78" s="14">
        <v>200000</v>
      </c>
      <c r="E78" s="15">
        <v>300.24</v>
      </c>
      <c r="F78" s="16">
        <v>2.4359999999999998E-3</v>
      </c>
      <c r="G78" s="16"/>
    </row>
    <row r="79" spans="1:7" x14ac:dyDescent="0.25">
      <c r="A79" s="13" t="s">
        <v>1945</v>
      </c>
      <c r="B79" s="31" t="s">
        <v>1946</v>
      </c>
      <c r="C79" s="31" t="s">
        <v>466</v>
      </c>
      <c r="D79" s="14">
        <v>16523</v>
      </c>
      <c r="E79" s="15">
        <v>297.13</v>
      </c>
      <c r="F79" s="16">
        <v>2.4109999999999999E-3</v>
      </c>
      <c r="G79" s="16"/>
    </row>
    <row r="80" spans="1:7" x14ac:dyDescent="0.25">
      <c r="A80" s="13" t="s">
        <v>943</v>
      </c>
      <c r="B80" s="31" t="s">
        <v>944</v>
      </c>
      <c r="C80" s="31" t="s">
        <v>263</v>
      </c>
      <c r="D80" s="14">
        <v>70004</v>
      </c>
      <c r="E80" s="15">
        <v>292.72000000000003</v>
      </c>
      <c r="F80" s="16">
        <v>2.3749999999999999E-3</v>
      </c>
      <c r="G80" s="16"/>
    </row>
    <row r="81" spans="1:7" x14ac:dyDescent="0.25">
      <c r="A81" s="13" t="s">
        <v>469</v>
      </c>
      <c r="B81" s="31" t="s">
        <v>470</v>
      </c>
      <c r="C81" s="31" t="s">
        <v>273</v>
      </c>
      <c r="D81" s="14">
        <v>25933</v>
      </c>
      <c r="E81" s="15">
        <v>290.29000000000002</v>
      </c>
      <c r="F81" s="16">
        <v>2.3549999999999999E-3</v>
      </c>
      <c r="G81" s="16"/>
    </row>
    <row r="82" spans="1:7" x14ac:dyDescent="0.25">
      <c r="A82" s="13" t="s">
        <v>1791</v>
      </c>
      <c r="B82" s="31" t="s">
        <v>1792</v>
      </c>
      <c r="C82" s="31" t="s">
        <v>451</v>
      </c>
      <c r="D82" s="14">
        <v>70000</v>
      </c>
      <c r="E82" s="15">
        <v>283.99</v>
      </c>
      <c r="F82" s="16">
        <v>2.3040000000000001E-3</v>
      </c>
      <c r="G82" s="16"/>
    </row>
    <row r="83" spans="1:7" x14ac:dyDescent="0.25">
      <c r="A83" s="13" t="s">
        <v>344</v>
      </c>
      <c r="B83" s="31" t="s">
        <v>345</v>
      </c>
      <c r="C83" s="31" t="s">
        <v>346</v>
      </c>
      <c r="D83" s="14">
        <v>28350</v>
      </c>
      <c r="E83" s="15">
        <v>272.81</v>
      </c>
      <c r="F83" s="16">
        <v>2.2130000000000001E-3</v>
      </c>
      <c r="G83" s="16"/>
    </row>
    <row r="84" spans="1:7" x14ac:dyDescent="0.25">
      <c r="A84" s="13" t="s">
        <v>447</v>
      </c>
      <c r="B84" s="31" t="s">
        <v>448</v>
      </c>
      <c r="C84" s="31" t="s">
        <v>366</v>
      </c>
      <c r="D84" s="14">
        <v>40384</v>
      </c>
      <c r="E84" s="15">
        <v>264.54000000000002</v>
      </c>
      <c r="F84" s="16">
        <v>2.1459999999999999E-3</v>
      </c>
      <c r="G84" s="16"/>
    </row>
    <row r="85" spans="1:7" x14ac:dyDescent="0.25">
      <c r="A85" s="13" t="s">
        <v>901</v>
      </c>
      <c r="B85" s="31" t="s">
        <v>902</v>
      </c>
      <c r="C85" s="31" t="s">
        <v>287</v>
      </c>
      <c r="D85" s="14">
        <v>2968</v>
      </c>
      <c r="E85" s="15">
        <v>260.63</v>
      </c>
      <c r="F85" s="16">
        <v>2.1150000000000001E-3</v>
      </c>
      <c r="G85" s="16"/>
    </row>
    <row r="86" spans="1:7" x14ac:dyDescent="0.25">
      <c r="A86" s="13" t="s">
        <v>405</v>
      </c>
      <c r="B86" s="31" t="s">
        <v>406</v>
      </c>
      <c r="C86" s="31" t="s">
        <v>260</v>
      </c>
      <c r="D86" s="14">
        <v>30188</v>
      </c>
      <c r="E86" s="15">
        <v>255.3</v>
      </c>
      <c r="F86" s="16">
        <v>2.0709999999999999E-3</v>
      </c>
      <c r="G86" s="16"/>
    </row>
    <row r="87" spans="1:7" x14ac:dyDescent="0.25">
      <c r="A87" s="13" t="s">
        <v>1768</v>
      </c>
      <c r="B87" s="31" t="s">
        <v>1769</v>
      </c>
      <c r="C87" s="31" t="s">
        <v>311</v>
      </c>
      <c r="D87" s="14">
        <v>7842</v>
      </c>
      <c r="E87" s="15">
        <v>254.28</v>
      </c>
      <c r="F87" s="16">
        <v>2.0630000000000002E-3</v>
      </c>
      <c r="G87" s="16"/>
    </row>
    <row r="88" spans="1:7" x14ac:dyDescent="0.25">
      <c r="A88" s="13" t="s">
        <v>970</v>
      </c>
      <c r="B88" s="31" t="s">
        <v>971</v>
      </c>
      <c r="C88" s="31" t="s">
        <v>263</v>
      </c>
      <c r="D88" s="14">
        <v>16118</v>
      </c>
      <c r="E88" s="15">
        <v>243.17</v>
      </c>
      <c r="F88" s="16">
        <v>1.9729999999999999E-3</v>
      </c>
      <c r="G88" s="16"/>
    </row>
    <row r="89" spans="1:7" x14ac:dyDescent="0.25">
      <c r="A89" s="13" t="s">
        <v>987</v>
      </c>
      <c r="B89" s="31" t="s">
        <v>988</v>
      </c>
      <c r="C89" s="31" t="s">
        <v>260</v>
      </c>
      <c r="D89" s="14">
        <v>1368400</v>
      </c>
      <c r="E89" s="15">
        <v>236.05</v>
      </c>
      <c r="F89" s="16">
        <v>1.915E-3</v>
      </c>
      <c r="G89" s="16"/>
    </row>
    <row r="90" spans="1:7" x14ac:dyDescent="0.25">
      <c r="A90" s="13" t="s">
        <v>364</v>
      </c>
      <c r="B90" s="31" t="s">
        <v>365</v>
      </c>
      <c r="C90" s="31" t="s">
        <v>366</v>
      </c>
      <c r="D90" s="14">
        <v>91875</v>
      </c>
      <c r="E90" s="15">
        <v>225.55</v>
      </c>
      <c r="F90" s="16">
        <v>1.83E-3</v>
      </c>
      <c r="G90" s="16"/>
    </row>
    <row r="91" spans="1:7" x14ac:dyDescent="0.25">
      <c r="A91" s="13" t="s">
        <v>974</v>
      </c>
      <c r="B91" s="31" t="s">
        <v>975</v>
      </c>
      <c r="C91" s="31" t="s">
        <v>292</v>
      </c>
      <c r="D91" s="14">
        <v>848</v>
      </c>
      <c r="E91" s="15">
        <v>219.76</v>
      </c>
      <c r="F91" s="16">
        <v>1.7830000000000001E-3</v>
      </c>
      <c r="G91" s="16"/>
    </row>
    <row r="92" spans="1:7" x14ac:dyDescent="0.25">
      <c r="A92" s="13" t="s">
        <v>906</v>
      </c>
      <c r="B92" s="31" t="s">
        <v>907</v>
      </c>
      <c r="C92" s="31" t="s">
        <v>281</v>
      </c>
      <c r="D92" s="14">
        <v>13148</v>
      </c>
      <c r="E92" s="15">
        <v>214.55</v>
      </c>
      <c r="F92" s="16">
        <v>1.7409999999999999E-3</v>
      </c>
      <c r="G92" s="16"/>
    </row>
    <row r="93" spans="1:7" x14ac:dyDescent="0.25">
      <c r="A93" s="13" t="s">
        <v>509</v>
      </c>
      <c r="B93" s="31" t="s">
        <v>510</v>
      </c>
      <c r="C93" s="31" t="s">
        <v>352</v>
      </c>
      <c r="D93" s="14">
        <v>9656</v>
      </c>
      <c r="E93" s="15">
        <v>209.07</v>
      </c>
      <c r="F93" s="16">
        <v>1.696E-3</v>
      </c>
      <c r="G93" s="16"/>
    </row>
    <row r="94" spans="1:7" x14ac:dyDescent="0.25">
      <c r="A94" s="13" t="s">
        <v>279</v>
      </c>
      <c r="B94" s="31" t="s">
        <v>280</v>
      </c>
      <c r="C94" s="31" t="s">
        <v>281</v>
      </c>
      <c r="D94" s="14">
        <v>6435</v>
      </c>
      <c r="E94" s="15">
        <v>203.35</v>
      </c>
      <c r="F94" s="16">
        <v>1.65E-3</v>
      </c>
      <c r="G94" s="16"/>
    </row>
    <row r="95" spans="1:7" x14ac:dyDescent="0.25">
      <c r="A95" s="13" t="s">
        <v>400</v>
      </c>
      <c r="B95" s="31" t="s">
        <v>401</v>
      </c>
      <c r="C95" s="31" t="s">
        <v>295</v>
      </c>
      <c r="D95" s="14">
        <v>9775</v>
      </c>
      <c r="E95" s="15">
        <v>200.68</v>
      </c>
      <c r="F95" s="16">
        <v>1.6280000000000001E-3</v>
      </c>
      <c r="G95" s="16"/>
    </row>
    <row r="96" spans="1:7" x14ac:dyDescent="0.25">
      <c r="A96" s="13" t="s">
        <v>358</v>
      </c>
      <c r="B96" s="31" t="s">
        <v>359</v>
      </c>
      <c r="C96" s="31" t="s">
        <v>287</v>
      </c>
      <c r="D96" s="14">
        <v>5881</v>
      </c>
      <c r="E96" s="15">
        <v>197.83</v>
      </c>
      <c r="F96" s="16">
        <v>1.6050000000000001E-3</v>
      </c>
      <c r="G96" s="16"/>
    </row>
    <row r="97" spans="1:7" x14ac:dyDescent="0.25">
      <c r="A97" s="13" t="s">
        <v>417</v>
      </c>
      <c r="B97" s="31" t="s">
        <v>418</v>
      </c>
      <c r="C97" s="31" t="s">
        <v>260</v>
      </c>
      <c r="D97" s="14">
        <v>78975</v>
      </c>
      <c r="E97" s="15">
        <v>195.54</v>
      </c>
      <c r="F97" s="16">
        <v>1.586E-3</v>
      </c>
      <c r="G97" s="16"/>
    </row>
    <row r="98" spans="1:7" x14ac:dyDescent="0.25">
      <c r="A98" s="13" t="s">
        <v>915</v>
      </c>
      <c r="B98" s="31" t="s">
        <v>916</v>
      </c>
      <c r="C98" s="31" t="s">
        <v>292</v>
      </c>
      <c r="D98" s="14">
        <v>15593</v>
      </c>
      <c r="E98" s="15">
        <v>190.89</v>
      </c>
      <c r="F98" s="16">
        <v>1.549E-3</v>
      </c>
      <c r="G98" s="16"/>
    </row>
    <row r="99" spans="1:7" x14ac:dyDescent="0.25">
      <c r="A99" s="13" t="s">
        <v>1886</v>
      </c>
      <c r="B99" s="31" t="s">
        <v>1887</v>
      </c>
      <c r="C99" s="31" t="s">
        <v>281</v>
      </c>
      <c r="D99" s="14">
        <v>17226</v>
      </c>
      <c r="E99" s="15">
        <v>185.7</v>
      </c>
      <c r="F99" s="16">
        <v>1.5070000000000001E-3</v>
      </c>
      <c r="G99" s="16"/>
    </row>
    <row r="100" spans="1:7" x14ac:dyDescent="0.25">
      <c r="A100" s="13" t="s">
        <v>1658</v>
      </c>
      <c r="B100" s="31" t="s">
        <v>1659</v>
      </c>
      <c r="C100" s="31" t="s">
        <v>346</v>
      </c>
      <c r="D100" s="14">
        <v>27356</v>
      </c>
      <c r="E100" s="15">
        <v>183.29</v>
      </c>
      <c r="F100" s="16">
        <v>1.487E-3</v>
      </c>
      <c r="G100" s="16"/>
    </row>
    <row r="101" spans="1:7" x14ac:dyDescent="0.25">
      <c r="A101" s="13" t="s">
        <v>1066</v>
      </c>
      <c r="B101" s="31" t="s">
        <v>1067</v>
      </c>
      <c r="C101" s="31" t="s">
        <v>437</v>
      </c>
      <c r="D101" s="14">
        <v>13940</v>
      </c>
      <c r="E101" s="15">
        <v>179.13</v>
      </c>
      <c r="F101" s="16">
        <v>1.4530000000000001E-3</v>
      </c>
      <c r="G101" s="16"/>
    </row>
    <row r="102" spans="1:7" x14ac:dyDescent="0.25">
      <c r="A102" s="13" t="s">
        <v>3249</v>
      </c>
      <c r="B102" s="31" t="s">
        <v>3250</v>
      </c>
      <c r="C102" s="31" t="s">
        <v>366</v>
      </c>
      <c r="D102" s="14">
        <v>12000</v>
      </c>
      <c r="E102" s="15">
        <v>178.08</v>
      </c>
      <c r="F102" s="16">
        <v>1.4450000000000001E-3</v>
      </c>
      <c r="G102" s="16"/>
    </row>
    <row r="103" spans="1:7" x14ac:dyDescent="0.25">
      <c r="A103" s="13" t="s">
        <v>937</v>
      </c>
      <c r="B103" s="31" t="s">
        <v>938</v>
      </c>
      <c r="C103" s="31" t="s">
        <v>905</v>
      </c>
      <c r="D103" s="14">
        <v>209250</v>
      </c>
      <c r="E103" s="15">
        <v>177.34</v>
      </c>
      <c r="F103" s="16">
        <v>1.439E-3</v>
      </c>
      <c r="G103" s="16"/>
    </row>
    <row r="104" spans="1:7" x14ac:dyDescent="0.25">
      <c r="A104" s="13" t="s">
        <v>1253</v>
      </c>
      <c r="B104" s="31" t="s">
        <v>1254</v>
      </c>
      <c r="C104" s="31" t="s">
        <v>281</v>
      </c>
      <c r="D104" s="14">
        <v>45500</v>
      </c>
      <c r="E104" s="15">
        <v>172.67</v>
      </c>
      <c r="F104" s="16">
        <v>1.4009999999999999E-3</v>
      </c>
      <c r="G104" s="16"/>
    </row>
    <row r="105" spans="1:7" x14ac:dyDescent="0.25">
      <c r="A105" s="13" t="s">
        <v>342</v>
      </c>
      <c r="B105" s="31" t="s">
        <v>343</v>
      </c>
      <c r="C105" s="31" t="s">
        <v>295</v>
      </c>
      <c r="D105" s="14">
        <v>2910</v>
      </c>
      <c r="E105" s="15">
        <v>141.93</v>
      </c>
      <c r="F105" s="16">
        <v>1.1509999999999999E-3</v>
      </c>
      <c r="G105" s="16"/>
    </row>
    <row r="106" spans="1:7" x14ac:dyDescent="0.25">
      <c r="A106" s="13" t="s">
        <v>338</v>
      </c>
      <c r="B106" s="31" t="s">
        <v>339</v>
      </c>
      <c r="C106" s="31" t="s">
        <v>292</v>
      </c>
      <c r="D106" s="14">
        <v>6018</v>
      </c>
      <c r="E106" s="15">
        <v>139.25</v>
      </c>
      <c r="F106" s="16">
        <v>1.1299999999999999E-3</v>
      </c>
      <c r="G106" s="16"/>
    </row>
    <row r="107" spans="1:7" x14ac:dyDescent="0.25">
      <c r="A107" s="13" t="s">
        <v>1153</v>
      </c>
      <c r="B107" s="31" t="s">
        <v>1154</v>
      </c>
      <c r="C107" s="31" t="s">
        <v>281</v>
      </c>
      <c r="D107" s="14">
        <v>10000</v>
      </c>
      <c r="E107" s="15">
        <v>136.53</v>
      </c>
      <c r="F107" s="16">
        <v>1.108E-3</v>
      </c>
      <c r="G107" s="16"/>
    </row>
    <row r="108" spans="1:7" x14ac:dyDescent="0.25">
      <c r="A108" s="13" t="s">
        <v>983</v>
      </c>
      <c r="B108" s="31" t="s">
        <v>984</v>
      </c>
      <c r="C108" s="31" t="s">
        <v>260</v>
      </c>
      <c r="D108" s="14">
        <v>130077</v>
      </c>
      <c r="E108" s="15">
        <v>130.81</v>
      </c>
      <c r="F108" s="16">
        <v>1.0610000000000001E-3</v>
      </c>
      <c r="G108" s="16"/>
    </row>
    <row r="109" spans="1:7" x14ac:dyDescent="0.25">
      <c r="A109" s="13" t="s">
        <v>440</v>
      </c>
      <c r="B109" s="31" t="s">
        <v>441</v>
      </c>
      <c r="C109" s="31" t="s">
        <v>257</v>
      </c>
      <c r="D109" s="14">
        <v>38475</v>
      </c>
      <c r="E109" s="15">
        <v>129.05000000000001</v>
      </c>
      <c r="F109" s="16">
        <v>1.047E-3</v>
      </c>
      <c r="G109" s="16"/>
    </row>
    <row r="110" spans="1:7" x14ac:dyDescent="0.25">
      <c r="A110" s="13" t="s">
        <v>917</v>
      </c>
      <c r="B110" s="31" t="s">
        <v>918</v>
      </c>
      <c r="C110" s="31" t="s">
        <v>326</v>
      </c>
      <c r="D110" s="14">
        <v>21746</v>
      </c>
      <c r="E110" s="15">
        <v>128.43</v>
      </c>
      <c r="F110" s="16">
        <v>1.042E-3</v>
      </c>
      <c r="G110" s="16"/>
    </row>
    <row r="111" spans="1:7" x14ac:dyDescent="0.25">
      <c r="A111" s="13" t="s">
        <v>2608</v>
      </c>
      <c r="B111" s="31" t="s">
        <v>2609</v>
      </c>
      <c r="C111" s="31" t="s">
        <v>333</v>
      </c>
      <c r="D111" s="14">
        <v>37947</v>
      </c>
      <c r="E111" s="15">
        <v>123.76</v>
      </c>
      <c r="F111" s="16">
        <v>1.0039999999999999E-3</v>
      </c>
      <c r="G111" s="16"/>
    </row>
    <row r="112" spans="1:7" x14ac:dyDescent="0.25">
      <c r="A112" s="13" t="s">
        <v>471</v>
      </c>
      <c r="B112" s="31" t="s">
        <v>472</v>
      </c>
      <c r="C112" s="31" t="s">
        <v>352</v>
      </c>
      <c r="D112" s="14">
        <v>1260</v>
      </c>
      <c r="E112" s="15">
        <v>121.88</v>
      </c>
      <c r="F112" s="16">
        <v>9.8900000000000008E-4</v>
      </c>
      <c r="G112" s="16"/>
    </row>
    <row r="113" spans="1:7" x14ac:dyDescent="0.25">
      <c r="A113" s="13" t="s">
        <v>1287</v>
      </c>
      <c r="B113" s="31" t="s">
        <v>1288</v>
      </c>
      <c r="C113" s="31" t="s">
        <v>281</v>
      </c>
      <c r="D113" s="14">
        <v>39888</v>
      </c>
      <c r="E113" s="15">
        <v>121.7</v>
      </c>
      <c r="F113" s="16">
        <v>9.8700000000000003E-4</v>
      </c>
      <c r="G113" s="16"/>
    </row>
    <row r="114" spans="1:7" x14ac:dyDescent="0.25">
      <c r="A114" s="13" t="s">
        <v>879</v>
      </c>
      <c r="B114" s="31" t="s">
        <v>880</v>
      </c>
      <c r="C114" s="31" t="s">
        <v>273</v>
      </c>
      <c r="D114" s="14">
        <v>4159</v>
      </c>
      <c r="E114" s="15">
        <v>116.51</v>
      </c>
      <c r="F114" s="16">
        <v>9.4499999999999998E-4</v>
      </c>
      <c r="G114" s="16"/>
    </row>
    <row r="115" spans="1:7" x14ac:dyDescent="0.25">
      <c r="A115" s="13" t="s">
        <v>933</v>
      </c>
      <c r="B115" s="31" t="s">
        <v>934</v>
      </c>
      <c r="C115" s="31" t="s">
        <v>304</v>
      </c>
      <c r="D115" s="14">
        <v>46875</v>
      </c>
      <c r="E115" s="15">
        <v>110.16</v>
      </c>
      <c r="F115" s="16">
        <v>8.9400000000000005E-4</v>
      </c>
      <c r="G115" s="16"/>
    </row>
    <row r="116" spans="1:7" x14ac:dyDescent="0.25">
      <c r="A116" s="13" t="s">
        <v>2602</v>
      </c>
      <c r="B116" s="31" t="s">
        <v>2603</v>
      </c>
      <c r="C116" s="31" t="s">
        <v>268</v>
      </c>
      <c r="D116" s="14">
        <v>100778</v>
      </c>
      <c r="E116" s="15">
        <v>90.87</v>
      </c>
      <c r="F116" s="16">
        <v>7.3700000000000002E-4</v>
      </c>
      <c r="G116" s="16"/>
    </row>
    <row r="117" spans="1:7" x14ac:dyDescent="0.25">
      <c r="A117" s="13" t="s">
        <v>957</v>
      </c>
      <c r="B117" s="31" t="s">
        <v>958</v>
      </c>
      <c r="C117" s="31" t="s">
        <v>292</v>
      </c>
      <c r="D117" s="14">
        <v>25000</v>
      </c>
      <c r="E117" s="15">
        <v>90.23</v>
      </c>
      <c r="F117" s="16">
        <v>7.3200000000000001E-4</v>
      </c>
      <c r="G117" s="16"/>
    </row>
    <row r="118" spans="1:7" x14ac:dyDescent="0.25">
      <c r="A118" s="13" t="s">
        <v>501</v>
      </c>
      <c r="B118" s="31" t="s">
        <v>502</v>
      </c>
      <c r="C118" s="31" t="s">
        <v>323</v>
      </c>
      <c r="D118" s="14">
        <v>7500</v>
      </c>
      <c r="E118" s="15">
        <v>88.11</v>
      </c>
      <c r="F118" s="16">
        <v>7.1500000000000003E-4</v>
      </c>
      <c r="G118" s="16"/>
    </row>
    <row r="119" spans="1:7" x14ac:dyDescent="0.25">
      <c r="A119" s="13" t="s">
        <v>369</v>
      </c>
      <c r="B119" s="31" t="s">
        <v>370</v>
      </c>
      <c r="C119" s="31" t="s">
        <v>371</v>
      </c>
      <c r="D119" s="14">
        <v>44000</v>
      </c>
      <c r="E119" s="15">
        <v>84.42</v>
      </c>
      <c r="F119" s="16">
        <v>6.8499999999999995E-4</v>
      </c>
      <c r="G119" s="16"/>
    </row>
    <row r="120" spans="1:7" x14ac:dyDescent="0.25">
      <c r="A120" s="13" t="s">
        <v>515</v>
      </c>
      <c r="B120" s="31" t="s">
        <v>516</v>
      </c>
      <c r="C120" s="31" t="s">
        <v>273</v>
      </c>
      <c r="D120" s="14">
        <v>3300</v>
      </c>
      <c r="E120" s="15">
        <v>73.14</v>
      </c>
      <c r="F120" s="16">
        <v>5.9299999999999999E-4</v>
      </c>
      <c r="G120" s="16"/>
    </row>
    <row r="121" spans="1:7" x14ac:dyDescent="0.25">
      <c r="A121" s="13" t="s">
        <v>402</v>
      </c>
      <c r="B121" s="31" t="s">
        <v>403</v>
      </c>
      <c r="C121" s="31" t="s">
        <v>404</v>
      </c>
      <c r="D121" s="14">
        <v>40000</v>
      </c>
      <c r="E121" s="15">
        <v>61.65</v>
      </c>
      <c r="F121" s="16">
        <v>5.0000000000000001E-4</v>
      </c>
      <c r="G121" s="16"/>
    </row>
    <row r="122" spans="1:7" x14ac:dyDescent="0.25">
      <c r="A122" s="13" t="s">
        <v>3251</v>
      </c>
      <c r="B122" s="31" t="s">
        <v>3252</v>
      </c>
      <c r="C122" s="31" t="s">
        <v>451</v>
      </c>
      <c r="D122" s="14">
        <v>12000</v>
      </c>
      <c r="E122" s="15">
        <v>53.9</v>
      </c>
      <c r="F122" s="16">
        <v>4.37E-4</v>
      </c>
      <c r="G122" s="16"/>
    </row>
    <row r="123" spans="1:7" x14ac:dyDescent="0.25">
      <c r="A123" s="13" t="s">
        <v>2596</v>
      </c>
      <c r="B123" s="31" t="s">
        <v>2597</v>
      </c>
      <c r="C123" s="31" t="s">
        <v>437</v>
      </c>
      <c r="D123" s="14">
        <v>19135</v>
      </c>
      <c r="E123" s="15">
        <v>37.799999999999997</v>
      </c>
      <c r="F123" s="16">
        <v>3.0699999999999998E-4</v>
      </c>
      <c r="G123" s="16"/>
    </row>
    <row r="124" spans="1:7" x14ac:dyDescent="0.25">
      <c r="A124" s="13" t="s">
        <v>923</v>
      </c>
      <c r="B124" s="31" t="s">
        <v>924</v>
      </c>
      <c r="C124" s="31" t="s">
        <v>925</v>
      </c>
      <c r="D124" s="14">
        <v>1854</v>
      </c>
      <c r="E124" s="15">
        <v>32.61</v>
      </c>
      <c r="F124" s="16">
        <v>2.6499999999999999E-4</v>
      </c>
      <c r="G124" s="16"/>
    </row>
    <row r="125" spans="1:7" x14ac:dyDescent="0.25">
      <c r="A125" s="13" t="s">
        <v>947</v>
      </c>
      <c r="B125" s="31" t="s">
        <v>948</v>
      </c>
      <c r="C125" s="31" t="s">
        <v>378</v>
      </c>
      <c r="D125" s="14">
        <v>194</v>
      </c>
      <c r="E125" s="15">
        <v>13.28</v>
      </c>
      <c r="F125" s="16">
        <v>1.08E-4</v>
      </c>
      <c r="G125" s="16"/>
    </row>
    <row r="126" spans="1:7" x14ac:dyDescent="0.25">
      <c r="A126" s="13" t="s">
        <v>317</v>
      </c>
      <c r="B126" s="31" t="s">
        <v>318</v>
      </c>
      <c r="C126" s="31" t="s">
        <v>295</v>
      </c>
      <c r="D126" s="14">
        <v>567</v>
      </c>
      <c r="E126" s="15">
        <v>7.85</v>
      </c>
      <c r="F126" s="16">
        <v>6.3999999999999997E-5</v>
      </c>
      <c r="G126" s="16"/>
    </row>
    <row r="127" spans="1:7" x14ac:dyDescent="0.25">
      <c r="A127" s="13" t="s">
        <v>1073</v>
      </c>
      <c r="B127" s="31" t="s">
        <v>1074</v>
      </c>
      <c r="C127" s="31" t="s">
        <v>378</v>
      </c>
      <c r="D127" s="14">
        <v>250</v>
      </c>
      <c r="E127" s="15">
        <v>4</v>
      </c>
      <c r="F127" s="60" t="s">
        <v>197</v>
      </c>
      <c r="G127" s="16"/>
    </row>
    <row r="128" spans="1:7" x14ac:dyDescent="0.25">
      <c r="A128" s="13" t="s">
        <v>293</v>
      </c>
      <c r="B128" s="31" t="s">
        <v>294</v>
      </c>
      <c r="C128" s="31" t="s">
        <v>295</v>
      </c>
      <c r="D128" s="14">
        <v>145</v>
      </c>
      <c r="E128" s="15">
        <v>1.81</v>
      </c>
      <c r="F128" s="60" t="s">
        <v>197</v>
      </c>
      <c r="G128" s="16"/>
    </row>
    <row r="129" spans="1:7" x14ac:dyDescent="0.25">
      <c r="A129" s="13" t="s">
        <v>319</v>
      </c>
      <c r="B129" s="31" t="s">
        <v>320</v>
      </c>
      <c r="C129" s="31" t="s">
        <v>295</v>
      </c>
      <c r="D129" s="14">
        <v>10</v>
      </c>
      <c r="E129" s="15">
        <v>0.13</v>
      </c>
      <c r="F129" s="60" t="s">
        <v>197</v>
      </c>
      <c r="G129" s="16"/>
    </row>
    <row r="130" spans="1:7" x14ac:dyDescent="0.25">
      <c r="A130" s="17" t="s">
        <v>189</v>
      </c>
      <c r="B130" s="32"/>
      <c r="C130" s="32"/>
      <c r="D130" s="18"/>
      <c r="E130" s="37">
        <f>SUM(E10:E129)</f>
        <v>85609.029999999955</v>
      </c>
      <c r="F130" s="80">
        <f>SUM(F10:F129)</f>
        <v>0.6945209999999995</v>
      </c>
      <c r="G130" s="21"/>
    </row>
    <row r="131" spans="1:7" x14ac:dyDescent="0.25">
      <c r="A131" s="17" t="s">
        <v>481</v>
      </c>
      <c r="B131" s="31"/>
      <c r="C131" s="31"/>
      <c r="D131" s="14"/>
      <c r="E131" s="15"/>
      <c r="F131" s="16"/>
      <c r="G131" s="16"/>
    </row>
    <row r="132" spans="1:7" x14ac:dyDescent="0.25">
      <c r="A132" s="17" t="s">
        <v>189</v>
      </c>
      <c r="B132" s="31"/>
      <c r="C132" s="31"/>
      <c r="D132" s="14"/>
      <c r="E132" s="39" t="s">
        <v>155</v>
      </c>
      <c r="F132" s="40" t="s">
        <v>155</v>
      </c>
      <c r="G132" s="16"/>
    </row>
    <row r="133" spans="1:7" x14ac:dyDescent="0.25">
      <c r="A133" s="24" t="s">
        <v>192</v>
      </c>
      <c r="B133" s="33"/>
      <c r="C133" s="33"/>
      <c r="D133" s="25"/>
      <c r="E133" s="28">
        <v>85611.87</v>
      </c>
      <c r="F133" s="29">
        <v>0.69459000000000004</v>
      </c>
      <c r="G133" s="21"/>
    </row>
    <row r="134" spans="1:7" x14ac:dyDescent="0.25">
      <c r="A134" s="13"/>
      <c r="B134" s="31"/>
      <c r="C134" s="31"/>
      <c r="D134" s="14"/>
      <c r="E134" s="15"/>
      <c r="F134" s="16"/>
      <c r="G134" s="16"/>
    </row>
    <row r="135" spans="1:7" x14ac:dyDescent="0.25">
      <c r="A135" s="75" t="s">
        <v>156</v>
      </c>
      <c r="B135" s="32"/>
      <c r="C135" s="32"/>
      <c r="D135" s="18"/>
      <c r="E135" s="41"/>
      <c r="F135" s="21"/>
      <c r="G135" s="21"/>
    </row>
    <row r="136" spans="1:7" x14ac:dyDescent="0.25">
      <c r="A136" s="75" t="s">
        <v>2357</v>
      </c>
      <c r="B136" s="31"/>
      <c r="C136" s="31"/>
      <c r="D136" s="14"/>
      <c r="E136" s="15"/>
      <c r="F136" s="16"/>
      <c r="G136" s="16"/>
    </row>
    <row r="137" spans="1:7" x14ac:dyDescent="0.25">
      <c r="A137" s="75" t="s">
        <v>2358</v>
      </c>
      <c r="B137" s="31"/>
      <c r="C137" s="31"/>
      <c r="D137" s="14"/>
      <c r="E137" s="15"/>
      <c r="F137" s="16"/>
      <c r="G137" s="16"/>
    </row>
    <row r="138" spans="1:7" x14ac:dyDescent="0.25">
      <c r="A138" s="13" t="s">
        <v>2359</v>
      </c>
      <c r="B138" s="31" t="s">
        <v>2360</v>
      </c>
      <c r="C138" s="31" t="s">
        <v>287</v>
      </c>
      <c r="D138" s="14">
        <v>27724</v>
      </c>
      <c r="E138" s="15">
        <v>2.84</v>
      </c>
      <c r="F138" s="60" t="s">
        <v>197</v>
      </c>
      <c r="G138" s="16">
        <v>8.1479999999999997E-2</v>
      </c>
    </row>
    <row r="139" spans="1:7" x14ac:dyDescent="0.25">
      <c r="A139" s="17" t="s">
        <v>189</v>
      </c>
      <c r="B139" s="32"/>
      <c r="C139" s="32"/>
      <c r="D139" s="18"/>
      <c r="E139" s="15">
        <v>2.84</v>
      </c>
      <c r="F139" s="60" t="s">
        <v>197</v>
      </c>
      <c r="G139" s="21"/>
    </row>
    <row r="140" spans="1:7" x14ac:dyDescent="0.25">
      <c r="A140" s="76" t="s">
        <v>192</v>
      </c>
      <c r="B140" s="77"/>
      <c r="C140" s="77"/>
      <c r="D140" s="78"/>
      <c r="E140" s="37">
        <f>E139</f>
        <v>2.84</v>
      </c>
      <c r="F140" s="79" t="s">
        <v>197</v>
      </c>
      <c r="G140" s="21"/>
    </row>
    <row r="141" spans="1:7" x14ac:dyDescent="0.25">
      <c r="A141" s="13"/>
      <c r="B141" s="31"/>
      <c r="C141" s="31"/>
      <c r="D141" s="14"/>
      <c r="E141" s="15"/>
      <c r="F141" s="16"/>
      <c r="G141" s="16"/>
    </row>
    <row r="142" spans="1:7" x14ac:dyDescent="0.25">
      <c r="A142" s="17" t="s">
        <v>1525</v>
      </c>
      <c r="B142" s="31"/>
      <c r="C142" s="31"/>
      <c r="D142" s="14"/>
      <c r="E142" s="15"/>
      <c r="F142" s="16"/>
      <c r="G142" s="16"/>
    </row>
    <row r="143" spans="1:7" x14ac:dyDescent="0.25">
      <c r="A143" s="17" t="s">
        <v>1526</v>
      </c>
      <c r="B143" s="31"/>
      <c r="C143" s="31"/>
      <c r="D143" s="14"/>
      <c r="E143" s="15"/>
      <c r="F143" s="16"/>
      <c r="G143" s="16"/>
    </row>
    <row r="144" spans="1:7" x14ac:dyDescent="0.25">
      <c r="A144" s="13" t="s">
        <v>2361</v>
      </c>
      <c r="B144" s="31"/>
      <c r="C144" s="31" t="s">
        <v>295</v>
      </c>
      <c r="D144" s="14">
        <v>36000</v>
      </c>
      <c r="E144" s="15">
        <v>447.91</v>
      </c>
      <c r="F144" s="16">
        <v>3.6340000000000001E-3</v>
      </c>
      <c r="G144" s="16"/>
    </row>
    <row r="145" spans="1:7" x14ac:dyDescent="0.25">
      <c r="A145" s="13" t="s">
        <v>2362</v>
      </c>
      <c r="B145" s="31"/>
      <c r="C145" s="31" t="s">
        <v>304</v>
      </c>
      <c r="D145" s="14">
        <v>143000</v>
      </c>
      <c r="E145" s="15">
        <v>373.3</v>
      </c>
      <c r="F145" s="16">
        <v>3.0279999999999999E-3</v>
      </c>
      <c r="G145" s="16"/>
    </row>
    <row r="146" spans="1:7" x14ac:dyDescent="0.25">
      <c r="A146" s="13" t="s">
        <v>3253</v>
      </c>
      <c r="B146" s="31"/>
      <c r="C146" s="31" t="s">
        <v>378</v>
      </c>
      <c r="D146" s="14">
        <v>22950</v>
      </c>
      <c r="E146" s="15">
        <v>364.06</v>
      </c>
      <c r="F146" s="16">
        <v>2.9529999999999999E-3</v>
      </c>
      <c r="G146" s="16"/>
    </row>
    <row r="147" spans="1:7" x14ac:dyDescent="0.25">
      <c r="A147" s="13" t="s">
        <v>2364</v>
      </c>
      <c r="B147" s="31"/>
      <c r="C147" s="31" t="s">
        <v>295</v>
      </c>
      <c r="D147" s="14">
        <v>26400</v>
      </c>
      <c r="E147" s="15">
        <v>361.31</v>
      </c>
      <c r="F147" s="16">
        <v>2.931E-3</v>
      </c>
      <c r="G147" s="16"/>
    </row>
    <row r="148" spans="1:7" x14ac:dyDescent="0.25">
      <c r="A148" s="13" t="s">
        <v>2876</v>
      </c>
      <c r="B148" s="31"/>
      <c r="C148" s="31" t="s">
        <v>378</v>
      </c>
      <c r="D148" s="14">
        <v>3500</v>
      </c>
      <c r="E148" s="15">
        <v>236.57</v>
      </c>
      <c r="F148" s="16">
        <v>1.9189999999999999E-3</v>
      </c>
      <c r="G148" s="16"/>
    </row>
    <row r="149" spans="1:7" x14ac:dyDescent="0.25">
      <c r="A149" s="13" t="s">
        <v>3254</v>
      </c>
      <c r="B149" s="31"/>
      <c r="C149" s="31" t="s">
        <v>273</v>
      </c>
      <c r="D149" s="14">
        <v>22500</v>
      </c>
      <c r="E149" s="15">
        <v>190.85</v>
      </c>
      <c r="F149" s="16">
        <v>1.5479999999999999E-3</v>
      </c>
      <c r="G149" s="16"/>
    </row>
    <row r="150" spans="1:7" x14ac:dyDescent="0.25">
      <c r="A150" s="13" t="s">
        <v>2882</v>
      </c>
      <c r="B150" s="31"/>
      <c r="C150" s="31" t="s">
        <v>295</v>
      </c>
      <c r="D150" s="14">
        <v>14350</v>
      </c>
      <c r="E150" s="15">
        <v>189.76</v>
      </c>
      <c r="F150" s="16">
        <v>1.539E-3</v>
      </c>
      <c r="G150" s="16"/>
    </row>
    <row r="151" spans="1:7" x14ac:dyDescent="0.25">
      <c r="A151" s="13" t="s">
        <v>3131</v>
      </c>
      <c r="B151" s="31"/>
      <c r="C151" s="31" t="s">
        <v>326</v>
      </c>
      <c r="D151" s="44">
        <v>-3300</v>
      </c>
      <c r="E151" s="35">
        <v>-19.57</v>
      </c>
      <c r="F151" s="36">
        <v>-1.5799999999999999E-4</v>
      </c>
      <c r="G151" s="16"/>
    </row>
    <row r="152" spans="1:7" x14ac:dyDescent="0.25">
      <c r="A152" s="13" t="s">
        <v>3170</v>
      </c>
      <c r="B152" s="31"/>
      <c r="C152" s="31" t="s">
        <v>925</v>
      </c>
      <c r="D152" s="44">
        <v>-1854</v>
      </c>
      <c r="E152" s="35">
        <v>-32.770000000000003</v>
      </c>
      <c r="F152" s="36">
        <v>-2.6499999999999999E-4</v>
      </c>
      <c r="G152" s="16"/>
    </row>
    <row r="153" spans="1:7" x14ac:dyDescent="0.25">
      <c r="A153" s="13" t="s">
        <v>2875</v>
      </c>
      <c r="B153" s="31"/>
      <c r="C153" s="31" t="s">
        <v>404</v>
      </c>
      <c r="D153" s="44">
        <v>-40000</v>
      </c>
      <c r="E153" s="35">
        <v>-61.94</v>
      </c>
      <c r="F153" s="36">
        <v>-5.0199999999999995E-4</v>
      </c>
      <c r="G153" s="16"/>
    </row>
    <row r="154" spans="1:7" x14ac:dyDescent="0.25">
      <c r="A154" s="13" t="s">
        <v>1529</v>
      </c>
      <c r="B154" s="31"/>
      <c r="C154" s="31" t="s">
        <v>281</v>
      </c>
      <c r="D154" s="44">
        <v>-9000</v>
      </c>
      <c r="E154" s="35">
        <v>-72.41</v>
      </c>
      <c r="F154" s="36">
        <v>-5.8699999999999996E-4</v>
      </c>
      <c r="G154" s="16"/>
    </row>
    <row r="155" spans="1:7" x14ac:dyDescent="0.25">
      <c r="A155" s="13" t="s">
        <v>3163</v>
      </c>
      <c r="B155" s="31"/>
      <c r="C155" s="31" t="s">
        <v>273</v>
      </c>
      <c r="D155" s="44">
        <v>-3300</v>
      </c>
      <c r="E155" s="35">
        <v>-73.430000000000007</v>
      </c>
      <c r="F155" s="36">
        <v>-5.9500000000000004E-4</v>
      </c>
      <c r="G155" s="16"/>
    </row>
    <row r="156" spans="1:7" x14ac:dyDescent="0.25">
      <c r="A156" s="13" t="s">
        <v>1548</v>
      </c>
      <c r="B156" s="31"/>
      <c r="C156" s="31" t="s">
        <v>371</v>
      </c>
      <c r="D156" s="44">
        <v>-44000</v>
      </c>
      <c r="E156" s="35">
        <v>-84.68</v>
      </c>
      <c r="F156" s="36">
        <v>-6.87E-4</v>
      </c>
      <c r="G156" s="16"/>
    </row>
    <row r="157" spans="1:7" x14ac:dyDescent="0.25">
      <c r="A157" s="13" t="s">
        <v>3113</v>
      </c>
      <c r="B157" s="31"/>
      <c r="C157" s="31" t="s">
        <v>260</v>
      </c>
      <c r="D157" s="44">
        <v>-10000</v>
      </c>
      <c r="E157" s="35">
        <v>-84.7</v>
      </c>
      <c r="F157" s="36">
        <v>-6.87E-4</v>
      </c>
      <c r="G157" s="16"/>
    </row>
    <row r="158" spans="1:7" x14ac:dyDescent="0.25">
      <c r="A158" s="13" t="s">
        <v>3164</v>
      </c>
      <c r="B158" s="31"/>
      <c r="C158" s="31" t="s">
        <v>323</v>
      </c>
      <c r="D158" s="44">
        <v>-7500</v>
      </c>
      <c r="E158" s="35">
        <v>-88.58</v>
      </c>
      <c r="F158" s="36">
        <v>-7.18E-4</v>
      </c>
      <c r="G158" s="16"/>
    </row>
    <row r="159" spans="1:7" x14ac:dyDescent="0.25">
      <c r="A159" s="13" t="s">
        <v>2993</v>
      </c>
      <c r="B159" s="31"/>
      <c r="C159" s="31" t="s">
        <v>292</v>
      </c>
      <c r="D159" s="44">
        <v>-25000</v>
      </c>
      <c r="E159" s="35">
        <v>-90.46</v>
      </c>
      <c r="F159" s="36">
        <v>-7.3300000000000004E-4</v>
      </c>
      <c r="G159" s="16"/>
    </row>
    <row r="160" spans="1:7" x14ac:dyDescent="0.25">
      <c r="A160" s="13" t="s">
        <v>3097</v>
      </c>
      <c r="B160" s="31"/>
      <c r="C160" s="31" t="s">
        <v>304</v>
      </c>
      <c r="D160" s="44">
        <v>-46875</v>
      </c>
      <c r="E160" s="35">
        <v>-110.48</v>
      </c>
      <c r="F160" s="36">
        <v>-8.9599999999999999E-4</v>
      </c>
      <c r="G160" s="16"/>
    </row>
    <row r="161" spans="1:7" x14ac:dyDescent="0.25">
      <c r="A161" s="13" t="s">
        <v>1550</v>
      </c>
      <c r="B161" s="31"/>
      <c r="C161" s="31" t="s">
        <v>257</v>
      </c>
      <c r="D161" s="44">
        <v>-38475</v>
      </c>
      <c r="E161" s="35">
        <v>-129.49</v>
      </c>
      <c r="F161" s="36">
        <v>-1.0499999999999999E-3</v>
      </c>
      <c r="G161" s="16"/>
    </row>
    <row r="162" spans="1:7" x14ac:dyDescent="0.25">
      <c r="A162" s="13" t="s">
        <v>3168</v>
      </c>
      <c r="B162" s="31"/>
      <c r="C162" s="31" t="s">
        <v>260</v>
      </c>
      <c r="D162" s="44">
        <v>-47625</v>
      </c>
      <c r="E162" s="35">
        <v>-138.72999999999999</v>
      </c>
      <c r="F162" s="36">
        <v>-1.1249999999999999E-3</v>
      </c>
      <c r="G162" s="16"/>
    </row>
    <row r="163" spans="1:7" x14ac:dyDescent="0.25">
      <c r="A163" s="13" t="s">
        <v>3162</v>
      </c>
      <c r="B163" s="31"/>
      <c r="C163" s="31" t="s">
        <v>352</v>
      </c>
      <c r="D163" s="44">
        <v>-3850</v>
      </c>
      <c r="E163" s="35">
        <v>-152.57</v>
      </c>
      <c r="F163" s="36">
        <v>-1.237E-3</v>
      </c>
      <c r="G163" s="16"/>
    </row>
    <row r="164" spans="1:7" x14ac:dyDescent="0.25">
      <c r="A164" s="13" t="s">
        <v>3085</v>
      </c>
      <c r="B164" s="31"/>
      <c r="C164" s="31" t="s">
        <v>281</v>
      </c>
      <c r="D164" s="44">
        <v>-45500</v>
      </c>
      <c r="E164" s="35">
        <v>-173.15</v>
      </c>
      <c r="F164" s="36">
        <v>-1.4040000000000001E-3</v>
      </c>
      <c r="G164" s="16"/>
    </row>
    <row r="165" spans="1:7" x14ac:dyDescent="0.25">
      <c r="A165" s="13" t="s">
        <v>3111</v>
      </c>
      <c r="B165" s="31"/>
      <c r="C165" s="31" t="s">
        <v>905</v>
      </c>
      <c r="D165" s="44">
        <v>-209250</v>
      </c>
      <c r="E165" s="35">
        <v>-178.18</v>
      </c>
      <c r="F165" s="36">
        <v>-1.4450000000000001E-3</v>
      </c>
      <c r="G165" s="16"/>
    </row>
    <row r="166" spans="1:7" x14ac:dyDescent="0.25">
      <c r="A166" s="13" t="s">
        <v>1528</v>
      </c>
      <c r="B166" s="31"/>
      <c r="C166" s="31" t="s">
        <v>260</v>
      </c>
      <c r="D166" s="44">
        <v>-78975</v>
      </c>
      <c r="E166" s="35">
        <v>-196.53</v>
      </c>
      <c r="F166" s="36">
        <v>-1.5939999999999999E-3</v>
      </c>
      <c r="G166" s="16"/>
    </row>
    <row r="167" spans="1:7" x14ac:dyDescent="0.25">
      <c r="A167" s="13" t="s">
        <v>1551</v>
      </c>
      <c r="B167" s="31"/>
      <c r="C167" s="31" t="s">
        <v>355</v>
      </c>
      <c r="D167" s="44">
        <v>-70400</v>
      </c>
      <c r="E167" s="35">
        <v>-203.56</v>
      </c>
      <c r="F167" s="36">
        <v>-1.6509999999999999E-3</v>
      </c>
      <c r="G167" s="16"/>
    </row>
    <row r="168" spans="1:7" x14ac:dyDescent="0.25">
      <c r="A168" s="13" t="s">
        <v>3123</v>
      </c>
      <c r="B168" s="31"/>
      <c r="C168" s="31" t="s">
        <v>366</v>
      </c>
      <c r="D168" s="44">
        <v>-91875</v>
      </c>
      <c r="E168" s="35">
        <v>-226.24</v>
      </c>
      <c r="F168" s="36">
        <v>-1.835E-3</v>
      </c>
      <c r="G168" s="16"/>
    </row>
    <row r="169" spans="1:7" x14ac:dyDescent="0.25">
      <c r="A169" s="13" t="s">
        <v>3255</v>
      </c>
      <c r="B169" s="31"/>
      <c r="C169" s="31" t="s">
        <v>326</v>
      </c>
      <c r="D169" s="44">
        <v>-32200</v>
      </c>
      <c r="E169" s="35">
        <v>-234.43</v>
      </c>
      <c r="F169" s="36">
        <v>-1.902E-3</v>
      </c>
      <c r="G169" s="16"/>
    </row>
    <row r="170" spans="1:7" x14ac:dyDescent="0.25">
      <c r="A170" s="13" t="s">
        <v>3173</v>
      </c>
      <c r="B170" s="31"/>
      <c r="C170" s="31" t="s">
        <v>287</v>
      </c>
      <c r="D170" s="44">
        <v>-1900</v>
      </c>
      <c r="E170" s="35">
        <v>-234.54</v>
      </c>
      <c r="F170" s="36">
        <v>-1.902E-3</v>
      </c>
      <c r="G170" s="16"/>
    </row>
    <row r="171" spans="1:7" x14ac:dyDescent="0.25">
      <c r="A171" s="13" t="s">
        <v>1554</v>
      </c>
      <c r="B171" s="31"/>
      <c r="C171" s="31" t="s">
        <v>260</v>
      </c>
      <c r="D171" s="44">
        <v>-1368400</v>
      </c>
      <c r="E171" s="35">
        <v>-237.42</v>
      </c>
      <c r="F171" s="36">
        <v>-1.926E-3</v>
      </c>
      <c r="G171" s="16"/>
    </row>
    <row r="172" spans="1:7" x14ac:dyDescent="0.25">
      <c r="A172" s="13" t="s">
        <v>3087</v>
      </c>
      <c r="B172" s="31"/>
      <c r="C172" s="31" t="s">
        <v>292</v>
      </c>
      <c r="D172" s="44">
        <v>-21250</v>
      </c>
      <c r="E172" s="35">
        <v>-267.94</v>
      </c>
      <c r="F172" s="36">
        <v>-2.173E-3</v>
      </c>
      <c r="G172" s="16"/>
    </row>
    <row r="173" spans="1:7" x14ac:dyDescent="0.25">
      <c r="A173" s="13" t="s">
        <v>1535</v>
      </c>
      <c r="B173" s="31"/>
      <c r="C173" s="31" t="s">
        <v>346</v>
      </c>
      <c r="D173" s="44">
        <v>-28350</v>
      </c>
      <c r="E173" s="35">
        <v>-273.61</v>
      </c>
      <c r="F173" s="36">
        <v>-2.2190000000000001E-3</v>
      </c>
      <c r="G173" s="16"/>
    </row>
    <row r="174" spans="1:7" x14ac:dyDescent="0.25">
      <c r="A174" s="13" t="s">
        <v>3152</v>
      </c>
      <c r="B174" s="31"/>
      <c r="C174" s="31" t="s">
        <v>257</v>
      </c>
      <c r="D174" s="44">
        <v>-104675</v>
      </c>
      <c r="E174" s="35">
        <v>-294.92</v>
      </c>
      <c r="F174" s="36">
        <v>-2.392E-3</v>
      </c>
      <c r="G174" s="16"/>
    </row>
    <row r="175" spans="1:7" x14ac:dyDescent="0.25">
      <c r="A175" s="13" t="s">
        <v>1561</v>
      </c>
      <c r="B175" s="31"/>
      <c r="C175" s="31" t="s">
        <v>284</v>
      </c>
      <c r="D175" s="44">
        <v>-9000</v>
      </c>
      <c r="E175" s="35">
        <v>-315.05</v>
      </c>
      <c r="F175" s="36">
        <v>-2.5560000000000001E-3</v>
      </c>
      <c r="G175" s="16"/>
    </row>
    <row r="176" spans="1:7" x14ac:dyDescent="0.25">
      <c r="A176" s="13" t="s">
        <v>1560</v>
      </c>
      <c r="B176" s="31"/>
      <c r="C176" s="31" t="s">
        <v>287</v>
      </c>
      <c r="D176" s="44">
        <v>-12600</v>
      </c>
      <c r="E176" s="35">
        <v>-374.06</v>
      </c>
      <c r="F176" s="36">
        <v>-3.0339999999999998E-3</v>
      </c>
      <c r="G176" s="16"/>
    </row>
    <row r="177" spans="1:7" x14ac:dyDescent="0.25">
      <c r="A177" s="13" t="s">
        <v>3166</v>
      </c>
      <c r="B177" s="31"/>
      <c r="C177" s="31" t="s">
        <v>268</v>
      </c>
      <c r="D177" s="44">
        <v>-10675</v>
      </c>
      <c r="E177" s="35">
        <v>-375.23</v>
      </c>
      <c r="F177" s="36">
        <v>-3.0439999999999998E-3</v>
      </c>
      <c r="G177" s="16"/>
    </row>
    <row r="178" spans="1:7" x14ac:dyDescent="0.25">
      <c r="A178" s="13" t="s">
        <v>1545</v>
      </c>
      <c r="B178" s="31"/>
      <c r="C178" s="31" t="s">
        <v>292</v>
      </c>
      <c r="D178" s="44">
        <v>-17625</v>
      </c>
      <c r="E178" s="35">
        <v>-377.65</v>
      </c>
      <c r="F178" s="36">
        <v>-3.0630000000000002E-3</v>
      </c>
      <c r="G178" s="16"/>
    </row>
    <row r="179" spans="1:7" x14ac:dyDescent="0.25">
      <c r="A179" s="13" t="s">
        <v>1557</v>
      </c>
      <c r="B179" s="31"/>
      <c r="C179" s="31" t="s">
        <v>260</v>
      </c>
      <c r="D179" s="44">
        <v>-108000</v>
      </c>
      <c r="E179" s="35">
        <v>-382.91</v>
      </c>
      <c r="F179" s="36">
        <v>-3.1059999999999998E-3</v>
      </c>
      <c r="G179" s="16"/>
    </row>
    <row r="180" spans="1:7" x14ac:dyDescent="0.25">
      <c r="A180" s="13" t="s">
        <v>1549</v>
      </c>
      <c r="B180" s="31"/>
      <c r="C180" s="31" t="s">
        <v>316</v>
      </c>
      <c r="D180" s="44">
        <v>-4100</v>
      </c>
      <c r="E180" s="35">
        <v>-441.65</v>
      </c>
      <c r="F180" s="36">
        <v>-3.5829999999999998E-3</v>
      </c>
      <c r="G180" s="16"/>
    </row>
    <row r="181" spans="1:7" x14ac:dyDescent="0.25">
      <c r="A181" s="13" t="s">
        <v>3095</v>
      </c>
      <c r="B181" s="31"/>
      <c r="C181" s="31" t="s">
        <v>287</v>
      </c>
      <c r="D181" s="44">
        <v>-9300</v>
      </c>
      <c r="E181" s="35">
        <v>-473.18</v>
      </c>
      <c r="F181" s="36">
        <v>-3.839E-3</v>
      </c>
      <c r="G181" s="16"/>
    </row>
    <row r="182" spans="1:7" x14ac:dyDescent="0.25">
      <c r="A182" s="13" t="s">
        <v>3132</v>
      </c>
      <c r="B182" s="31"/>
      <c r="C182" s="31" t="s">
        <v>260</v>
      </c>
      <c r="D182" s="44">
        <v>-67200</v>
      </c>
      <c r="E182" s="35">
        <v>-507.36</v>
      </c>
      <c r="F182" s="36">
        <v>-4.1159999999999999E-3</v>
      </c>
      <c r="G182" s="16"/>
    </row>
    <row r="183" spans="1:7" x14ac:dyDescent="0.25">
      <c r="A183" s="13" t="s">
        <v>1531</v>
      </c>
      <c r="B183" s="31"/>
      <c r="C183" s="31" t="s">
        <v>424</v>
      </c>
      <c r="D183" s="44">
        <v>-60200</v>
      </c>
      <c r="E183" s="35">
        <v>-534.52</v>
      </c>
      <c r="F183" s="36">
        <v>-4.3359999999999996E-3</v>
      </c>
      <c r="G183" s="16"/>
    </row>
    <row r="184" spans="1:7" x14ac:dyDescent="0.25">
      <c r="A184" s="13" t="s">
        <v>1544</v>
      </c>
      <c r="B184" s="31"/>
      <c r="C184" s="31" t="s">
        <v>371</v>
      </c>
      <c r="D184" s="44">
        <v>-47925</v>
      </c>
      <c r="E184" s="35">
        <v>-539.25</v>
      </c>
      <c r="F184" s="36">
        <v>-4.3750000000000004E-3</v>
      </c>
      <c r="G184" s="16"/>
    </row>
    <row r="185" spans="1:7" x14ac:dyDescent="0.25">
      <c r="A185" s="13" t="s">
        <v>1537</v>
      </c>
      <c r="B185" s="31"/>
      <c r="C185" s="31" t="s">
        <v>466</v>
      </c>
      <c r="D185" s="44">
        <v>-18000</v>
      </c>
      <c r="E185" s="35">
        <v>-618.95000000000005</v>
      </c>
      <c r="F185" s="36">
        <v>-5.0210000000000003E-3</v>
      </c>
      <c r="G185" s="16"/>
    </row>
    <row r="186" spans="1:7" x14ac:dyDescent="0.25">
      <c r="A186" s="13" t="s">
        <v>3175</v>
      </c>
      <c r="B186" s="31"/>
      <c r="C186" s="31" t="s">
        <v>573</v>
      </c>
      <c r="D186" s="44">
        <v>-823500</v>
      </c>
      <c r="E186" s="35">
        <v>-630.22</v>
      </c>
      <c r="F186" s="36">
        <v>-5.1130000000000004E-3</v>
      </c>
      <c r="G186" s="16"/>
    </row>
    <row r="187" spans="1:7" x14ac:dyDescent="0.25">
      <c r="A187" s="13" t="s">
        <v>2984</v>
      </c>
      <c r="B187" s="31"/>
      <c r="C187" s="31" t="s">
        <v>910</v>
      </c>
      <c r="D187" s="44">
        <v>-18450</v>
      </c>
      <c r="E187" s="35">
        <v>-729.18</v>
      </c>
      <c r="F187" s="36">
        <v>-5.9160000000000003E-3</v>
      </c>
      <c r="G187" s="16"/>
    </row>
    <row r="188" spans="1:7" x14ac:dyDescent="0.25">
      <c r="A188" s="13" t="s">
        <v>2991</v>
      </c>
      <c r="B188" s="31"/>
      <c r="C188" s="31" t="s">
        <v>281</v>
      </c>
      <c r="D188" s="44">
        <v>-494500</v>
      </c>
      <c r="E188" s="35">
        <v>-742.49</v>
      </c>
      <c r="F188" s="36">
        <v>-6.0239999999999998E-3</v>
      </c>
      <c r="G188" s="16"/>
    </row>
    <row r="189" spans="1:7" x14ac:dyDescent="0.25">
      <c r="A189" s="13" t="s">
        <v>3161</v>
      </c>
      <c r="B189" s="31"/>
      <c r="C189" s="31" t="s">
        <v>260</v>
      </c>
      <c r="D189" s="44">
        <v>-290000</v>
      </c>
      <c r="E189" s="35">
        <v>-755.16</v>
      </c>
      <c r="F189" s="36">
        <v>-6.1260000000000004E-3</v>
      </c>
      <c r="G189" s="16"/>
    </row>
    <row r="190" spans="1:7" x14ac:dyDescent="0.25">
      <c r="A190" s="13" t="s">
        <v>1563</v>
      </c>
      <c r="B190" s="31"/>
      <c r="C190" s="31" t="s">
        <v>316</v>
      </c>
      <c r="D190" s="44">
        <v>-33750</v>
      </c>
      <c r="E190" s="35">
        <v>-864.88</v>
      </c>
      <c r="F190" s="36">
        <v>-7.0159999999999997E-3</v>
      </c>
      <c r="G190" s="16"/>
    </row>
    <row r="191" spans="1:7" x14ac:dyDescent="0.25">
      <c r="A191" s="13" t="s">
        <v>1556</v>
      </c>
      <c r="B191" s="31"/>
      <c r="C191" s="31" t="s">
        <v>424</v>
      </c>
      <c r="D191" s="44">
        <v>-232500</v>
      </c>
      <c r="E191" s="35">
        <v>-900.01</v>
      </c>
      <c r="F191" s="36">
        <v>-7.3010000000000002E-3</v>
      </c>
      <c r="G191" s="16"/>
    </row>
    <row r="192" spans="1:7" x14ac:dyDescent="0.25">
      <c r="A192" s="13" t="s">
        <v>1558</v>
      </c>
      <c r="B192" s="31"/>
      <c r="C192" s="31" t="s">
        <v>304</v>
      </c>
      <c r="D192" s="44">
        <v>-404975</v>
      </c>
      <c r="E192" s="35">
        <v>-929.98</v>
      </c>
      <c r="F192" s="36">
        <v>-7.5449999999999996E-3</v>
      </c>
      <c r="G192" s="16"/>
    </row>
    <row r="193" spans="1:7" x14ac:dyDescent="0.25">
      <c r="A193" s="13" t="s">
        <v>3096</v>
      </c>
      <c r="B193" s="31"/>
      <c r="C193" s="31" t="s">
        <v>316</v>
      </c>
      <c r="D193" s="44">
        <v>-283500</v>
      </c>
      <c r="E193" s="35">
        <v>-1141.0899999999999</v>
      </c>
      <c r="F193" s="36">
        <v>-9.2569999999999996E-3</v>
      </c>
      <c r="G193" s="16"/>
    </row>
    <row r="194" spans="1:7" x14ac:dyDescent="0.25">
      <c r="A194" s="13" t="s">
        <v>1527</v>
      </c>
      <c r="B194" s="31"/>
      <c r="C194" s="31" t="s">
        <v>905</v>
      </c>
      <c r="D194" s="44">
        <v>-99750</v>
      </c>
      <c r="E194" s="35">
        <v>-1311.91</v>
      </c>
      <c r="F194" s="36">
        <v>-1.0643E-2</v>
      </c>
      <c r="G194" s="16"/>
    </row>
    <row r="195" spans="1:7" x14ac:dyDescent="0.25">
      <c r="A195" s="13" t="s">
        <v>3149</v>
      </c>
      <c r="B195" s="31"/>
      <c r="C195" s="31" t="s">
        <v>395</v>
      </c>
      <c r="D195" s="44">
        <v>-340105</v>
      </c>
      <c r="E195" s="35">
        <v>-1936.9</v>
      </c>
      <c r="F195" s="36">
        <v>-1.5713999999999999E-2</v>
      </c>
      <c r="G195" s="16"/>
    </row>
    <row r="196" spans="1:7" x14ac:dyDescent="0.25">
      <c r="A196" s="13" t="s">
        <v>1541</v>
      </c>
      <c r="B196" s="31"/>
      <c r="C196" s="31" t="s">
        <v>260</v>
      </c>
      <c r="D196" s="44">
        <v>-178125</v>
      </c>
      <c r="E196" s="35">
        <v>-2079.61</v>
      </c>
      <c r="F196" s="36">
        <v>-1.6872000000000002E-2</v>
      </c>
      <c r="G196" s="16"/>
    </row>
    <row r="197" spans="1:7" x14ac:dyDescent="0.25">
      <c r="A197" s="13" t="s">
        <v>1566</v>
      </c>
      <c r="B197" s="31"/>
      <c r="C197" s="31" t="s">
        <v>263</v>
      </c>
      <c r="D197" s="44">
        <v>-25731000</v>
      </c>
      <c r="E197" s="35">
        <v>-2207.7199999999998</v>
      </c>
      <c r="F197" s="36">
        <v>-1.7911E-2</v>
      </c>
      <c r="G197" s="16"/>
    </row>
    <row r="198" spans="1:7" x14ac:dyDescent="0.25">
      <c r="A198" s="13" t="s">
        <v>2992</v>
      </c>
      <c r="B198" s="31"/>
      <c r="C198" s="31" t="s">
        <v>278</v>
      </c>
      <c r="D198" s="44">
        <v>-360000</v>
      </c>
      <c r="E198" s="35">
        <v>-2921.4</v>
      </c>
      <c r="F198" s="36">
        <v>-2.3702000000000001E-2</v>
      </c>
      <c r="G198" s="16"/>
    </row>
    <row r="199" spans="1:7" x14ac:dyDescent="0.25">
      <c r="A199" s="13" t="s">
        <v>1562</v>
      </c>
      <c r="B199" s="31"/>
      <c r="C199" s="31" t="s">
        <v>260</v>
      </c>
      <c r="D199" s="44">
        <v>-259000</v>
      </c>
      <c r="E199" s="35">
        <v>-3138.56</v>
      </c>
      <c r="F199" s="36">
        <v>-2.5463E-2</v>
      </c>
      <c r="G199" s="16"/>
    </row>
    <row r="200" spans="1:7" x14ac:dyDescent="0.25">
      <c r="A200" s="13" t="s">
        <v>1565</v>
      </c>
      <c r="B200" s="31"/>
      <c r="C200" s="31" t="s">
        <v>257</v>
      </c>
      <c r="D200" s="44">
        <v>-271000</v>
      </c>
      <c r="E200" s="35">
        <v>-3656.6</v>
      </c>
      <c r="F200" s="36">
        <v>-2.9666000000000001E-2</v>
      </c>
      <c r="G200" s="16"/>
    </row>
    <row r="201" spans="1:7" x14ac:dyDescent="0.25">
      <c r="A201" s="13" t="s">
        <v>1564</v>
      </c>
      <c r="B201" s="31"/>
      <c r="C201" s="31" t="s">
        <v>263</v>
      </c>
      <c r="D201" s="44">
        <v>-212325</v>
      </c>
      <c r="E201" s="35">
        <v>-3801.68</v>
      </c>
      <c r="F201" s="36">
        <v>-3.0842999999999999E-2</v>
      </c>
      <c r="G201" s="16"/>
    </row>
    <row r="202" spans="1:7" x14ac:dyDescent="0.25">
      <c r="A202" s="13" t="s">
        <v>1567</v>
      </c>
      <c r="B202" s="31"/>
      <c r="C202" s="31" t="s">
        <v>371</v>
      </c>
      <c r="D202" s="44">
        <v>-3003300</v>
      </c>
      <c r="E202" s="35">
        <v>-4616.97</v>
      </c>
      <c r="F202" s="36">
        <v>-3.7457999999999998E-2</v>
      </c>
      <c r="G202" s="16"/>
    </row>
    <row r="203" spans="1:7" x14ac:dyDescent="0.25">
      <c r="A203" s="13" t="s">
        <v>1568</v>
      </c>
      <c r="B203" s="31"/>
      <c r="C203" s="31" t="s">
        <v>260</v>
      </c>
      <c r="D203" s="44">
        <v>-1345300</v>
      </c>
      <c r="E203" s="35">
        <v>-9900.06</v>
      </c>
      <c r="F203" s="36">
        <v>-8.0321000000000004E-2</v>
      </c>
      <c r="G203" s="16"/>
    </row>
    <row r="204" spans="1:7" x14ac:dyDescent="0.25">
      <c r="A204" s="17" t="s">
        <v>189</v>
      </c>
      <c r="B204" s="32"/>
      <c r="C204" s="32"/>
      <c r="D204" s="18"/>
      <c r="E204" s="42">
        <v>-48700.800000000003</v>
      </c>
      <c r="F204" s="43">
        <v>-0.39509499999999997</v>
      </c>
      <c r="G204" s="21"/>
    </row>
    <row r="205" spans="1:7" x14ac:dyDescent="0.25">
      <c r="A205" s="13"/>
      <c r="B205" s="31"/>
      <c r="C205" s="31"/>
      <c r="D205" s="14"/>
      <c r="E205" s="15"/>
      <c r="F205" s="16"/>
      <c r="G205" s="16"/>
    </row>
    <row r="206" spans="1:7" x14ac:dyDescent="0.25">
      <c r="A206" s="13"/>
      <c r="B206" s="31"/>
      <c r="C206" s="31"/>
      <c r="D206" s="14"/>
      <c r="E206" s="15"/>
      <c r="F206" s="16"/>
      <c r="G206" s="16"/>
    </row>
    <row r="207" spans="1:7" x14ac:dyDescent="0.25">
      <c r="A207" s="13"/>
      <c r="B207" s="31"/>
      <c r="C207" s="31"/>
      <c r="D207" s="14"/>
      <c r="E207" s="15"/>
      <c r="F207" s="16"/>
      <c r="G207" s="16"/>
    </row>
    <row r="208" spans="1:7" x14ac:dyDescent="0.25">
      <c r="A208" s="24" t="s">
        <v>192</v>
      </c>
      <c r="B208" s="33"/>
      <c r="C208" s="33"/>
      <c r="D208" s="25"/>
      <c r="E208" s="45">
        <v>-48700.800000000003</v>
      </c>
      <c r="F208" s="46">
        <v>-0.39509499999999997</v>
      </c>
      <c r="G208" s="21"/>
    </row>
    <row r="209" spans="1:7" x14ac:dyDescent="0.25">
      <c r="A209" s="13"/>
      <c r="B209" s="31"/>
      <c r="C209" s="31"/>
      <c r="D209" s="14"/>
      <c r="E209" s="15"/>
      <c r="F209" s="16"/>
      <c r="G209" s="16"/>
    </row>
    <row r="210" spans="1:7" x14ac:dyDescent="0.25">
      <c r="A210" s="17" t="s">
        <v>156</v>
      </c>
      <c r="B210" s="31"/>
      <c r="C210" s="31"/>
      <c r="D210" s="14"/>
      <c r="E210" s="15"/>
      <c r="F210" s="16"/>
      <c r="G210" s="16"/>
    </row>
    <row r="211" spans="1:7" x14ac:dyDescent="0.25">
      <c r="A211" s="17" t="s">
        <v>157</v>
      </c>
      <c r="B211" s="31"/>
      <c r="C211" s="31"/>
      <c r="D211" s="14"/>
      <c r="E211" s="15"/>
      <c r="F211" s="16"/>
      <c r="G211" s="16"/>
    </row>
    <row r="212" spans="1:7" x14ac:dyDescent="0.25">
      <c r="A212" s="13" t="s">
        <v>1611</v>
      </c>
      <c r="B212" s="31" t="s">
        <v>1612</v>
      </c>
      <c r="C212" s="31" t="s">
        <v>163</v>
      </c>
      <c r="D212" s="14">
        <v>5000000</v>
      </c>
      <c r="E212" s="15">
        <v>4988.29</v>
      </c>
      <c r="F212" s="16">
        <v>4.0471E-2</v>
      </c>
      <c r="G212" s="16">
        <v>7.775E-2</v>
      </c>
    </row>
    <row r="213" spans="1:7" x14ac:dyDescent="0.25">
      <c r="A213" s="13" t="s">
        <v>3256</v>
      </c>
      <c r="B213" s="31" t="s">
        <v>3257</v>
      </c>
      <c r="C213" s="31" t="s">
        <v>163</v>
      </c>
      <c r="D213" s="14">
        <v>2500000</v>
      </c>
      <c r="E213" s="15">
        <v>2477.63</v>
      </c>
      <c r="F213" s="16">
        <v>2.0101999999999998E-2</v>
      </c>
      <c r="G213" s="16">
        <v>7.7899999999999997E-2</v>
      </c>
    </row>
    <row r="214" spans="1:7" x14ac:dyDescent="0.25">
      <c r="A214" s="13" t="s">
        <v>1589</v>
      </c>
      <c r="B214" s="31" t="s">
        <v>1590</v>
      </c>
      <c r="C214" s="31" t="s">
        <v>163</v>
      </c>
      <c r="D214" s="14">
        <v>2500000</v>
      </c>
      <c r="E214" s="15">
        <v>2475.9</v>
      </c>
      <c r="F214" s="16">
        <v>2.0088000000000002E-2</v>
      </c>
      <c r="G214" s="16">
        <v>7.9899999999999999E-2</v>
      </c>
    </row>
    <row r="215" spans="1:7" x14ac:dyDescent="0.25">
      <c r="A215" s="13" t="s">
        <v>1587</v>
      </c>
      <c r="B215" s="31" t="s">
        <v>1588</v>
      </c>
      <c r="C215" s="31" t="s">
        <v>163</v>
      </c>
      <c r="D215" s="14">
        <v>1000000</v>
      </c>
      <c r="E215" s="15">
        <v>998.02</v>
      </c>
      <c r="F215" s="16">
        <v>8.097E-3</v>
      </c>
      <c r="G215" s="16">
        <v>7.5399999999999995E-2</v>
      </c>
    </row>
    <row r="216" spans="1:7" x14ac:dyDescent="0.25">
      <c r="A216" s="17" t="s">
        <v>189</v>
      </c>
      <c r="B216" s="32"/>
      <c r="C216" s="32"/>
      <c r="D216" s="18"/>
      <c r="E216" s="37">
        <v>10939.84</v>
      </c>
      <c r="F216" s="38">
        <v>8.8756000000000002E-2</v>
      </c>
      <c r="G216" s="21"/>
    </row>
    <row r="217" spans="1:7" x14ac:dyDescent="0.25">
      <c r="A217" s="13"/>
      <c r="B217" s="31"/>
      <c r="C217" s="31"/>
      <c r="D217" s="14"/>
      <c r="E217" s="15"/>
      <c r="F217" s="16"/>
      <c r="G217" s="16"/>
    </row>
    <row r="218" spans="1:7" x14ac:dyDescent="0.25">
      <c r="A218" s="17" t="s">
        <v>235</v>
      </c>
      <c r="B218" s="31"/>
      <c r="C218" s="31"/>
      <c r="D218" s="14"/>
      <c r="E218" s="15"/>
      <c r="F218" s="16"/>
      <c r="G218" s="16"/>
    </row>
    <row r="219" spans="1:7" x14ac:dyDescent="0.25">
      <c r="A219" s="13" t="s">
        <v>2515</v>
      </c>
      <c r="B219" s="31" t="s">
        <v>2516</v>
      </c>
      <c r="C219" s="31" t="s">
        <v>238</v>
      </c>
      <c r="D219" s="14">
        <v>2500000</v>
      </c>
      <c r="E219" s="15">
        <v>2512.52</v>
      </c>
      <c r="F219" s="16">
        <v>2.0385E-2</v>
      </c>
      <c r="G219" s="16">
        <v>7.2151999999999994E-2</v>
      </c>
    </row>
    <row r="220" spans="1:7" x14ac:dyDescent="0.25">
      <c r="A220" s="13" t="s">
        <v>1631</v>
      </c>
      <c r="B220" s="31" t="s">
        <v>1632</v>
      </c>
      <c r="C220" s="31" t="s">
        <v>238</v>
      </c>
      <c r="D220" s="14">
        <v>1000000</v>
      </c>
      <c r="E220" s="15">
        <v>1016.51</v>
      </c>
      <c r="F220" s="16">
        <v>8.2470000000000009E-3</v>
      </c>
      <c r="G220" s="16">
        <v>6.5976999999999994E-2</v>
      </c>
    </row>
    <row r="221" spans="1:7" x14ac:dyDescent="0.25">
      <c r="A221" s="17" t="s">
        <v>189</v>
      </c>
      <c r="B221" s="32"/>
      <c r="C221" s="32"/>
      <c r="D221" s="18"/>
      <c r="E221" s="37">
        <v>3529.03</v>
      </c>
      <c r="F221" s="38">
        <v>2.8631E-2</v>
      </c>
      <c r="G221" s="21"/>
    </row>
    <row r="222" spans="1:7" x14ac:dyDescent="0.25">
      <c r="A222" s="13"/>
      <c r="B222" s="31"/>
      <c r="C222" s="31"/>
      <c r="D222" s="14"/>
      <c r="E222" s="15"/>
      <c r="F222" s="16"/>
      <c r="G222" s="16"/>
    </row>
    <row r="223" spans="1:7" x14ac:dyDescent="0.25">
      <c r="A223" s="17" t="s">
        <v>190</v>
      </c>
      <c r="B223" s="31"/>
      <c r="C223" s="31"/>
      <c r="D223" s="14"/>
      <c r="E223" s="15"/>
      <c r="F223" s="16"/>
      <c r="G223" s="16"/>
    </row>
    <row r="224" spans="1:7" x14ac:dyDescent="0.25">
      <c r="A224" s="17" t="s">
        <v>189</v>
      </c>
      <c r="B224" s="31"/>
      <c r="C224" s="31"/>
      <c r="D224" s="14"/>
      <c r="E224" s="39" t="s">
        <v>155</v>
      </c>
      <c r="F224" s="40" t="s">
        <v>155</v>
      </c>
      <c r="G224" s="16"/>
    </row>
    <row r="225" spans="1:7" x14ac:dyDescent="0.25">
      <c r="A225" s="13"/>
      <c r="B225" s="31"/>
      <c r="C225" s="31"/>
      <c r="D225" s="14"/>
      <c r="E225" s="15"/>
      <c r="F225" s="16"/>
      <c r="G225" s="16"/>
    </row>
    <row r="226" spans="1:7" x14ac:dyDescent="0.25">
      <c r="A226" s="17" t="s">
        <v>191</v>
      </c>
      <c r="B226" s="31"/>
      <c r="C226" s="31"/>
      <c r="D226" s="14"/>
      <c r="E226" s="15"/>
      <c r="F226" s="16"/>
      <c r="G226" s="16"/>
    </row>
    <row r="227" spans="1:7" x14ac:dyDescent="0.25">
      <c r="A227" s="17" t="s">
        <v>189</v>
      </c>
      <c r="B227" s="31"/>
      <c r="C227" s="31"/>
      <c r="D227" s="14"/>
      <c r="E227" s="39" t="s">
        <v>155</v>
      </c>
      <c r="F227" s="40" t="s">
        <v>155</v>
      </c>
      <c r="G227" s="16"/>
    </row>
    <row r="228" spans="1:7" x14ac:dyDescent="0.25">
      <c r="A228" s="13"/>
      <c r="B228" s="31"/>
      <c r="C228" s="31"/>
      <c r="D228" s="14"/>
      <c r="E228" s="15"/>
      <c r="F228" s="16"/>
      <c r="G228" s="16"/>
    </row>
    <row r="229" spans="1:7" x14ac:dyDescent="0.25">
      <c r="A229" s="24" t="s">
        <v>192</v>
      </c>
      <c r="B229" s="33"/>
      <c r="C229" s="33"/>
      <c r="D229" s="25"/>
      <c r="E229" s="19">
        <v>14468.87</v>
      </c>
      <c r="F229" s="20">
        <v>0.11738899999999999</v>
      </c>
      <c r="G229" s="21"/>
    </row>
    <row r="230" spans="1:7" x14ac:dyDescent="0.25">
      <c r="A230" s="13"/>
      <c r="B230" s="31"/>
      <c r="C230" s="31"/>
      <c r="D230" s="14"/>
      <c r="E230" s="15"/>
      <c r="F230" s="16"/>
      <c r="G230" s="16"/>
    </row>
    <row r="231" spans="1:7" x14ac:dyDescent="0.25">
      <c r="A231" s="13"/>
      <c r="B231" s="31"/>
      <c r="C231" s="31"/>
      <c r="D231" s="14"/>
      <c r="E231" s="15"/>
      <c r="F231" s="16"/>
      <c r="G231" s="16"/>
    </row>
    <row r="232" spans="1:7" x14ac:dyDescent="0.25">
      <c r="A232" s="17" t="s">
        <v>891</v>
      </c>
      <c r="B232" s="31"/>
      <c r="C232" s="31"/>
      <c r="D232" s="14"/>
      <c r="E232" s="15"/>
      <c r="F232" s="16"/>
      <c r="G232" s="16"/>
    </row>
    <row r="233" spans="1:7" x14ac:dyDescent="0.25">
      <c r="A233" s="13" t="s">
        <v>892</v>
      </c>
      <c r="B233" s="31" t="s">
        <v>893</v>
      </c>
      <c r="C233" s="31"/>
      <c r="D233" s="14">
        <v>255625.40299999999</v>
      </c>
      <c r="E233" s="15">
        <v>9102.51</v>
      </c>
      <c r="F233" s="16">
        <v>7.3851E-2</v>
      </c>
      <c r="G233" s="16"/>
    </row>
    <row r="234" spans="1:7" x14ac:dyDescent="0.25">
      <c r="A234" s="13" t="s">
        <v>2369</v>
      </c>
      <c r="B234" s="31" t="s">
        <v>2370</v>
      </c>
      <c r="C234" s="31"/>
      <c r="D234" s="14">
        <v>340263.61900000001</v>
      </c>
      <c r="E234" s="15">
        <v>3643.93</v>
      </c>
      <c r="F234" s="16">
        <v>2.9564E-2</v>
      </c>
      <c r="G234" s="16"/>
    </row>
    <row r="235" spans="1:7" x14ac:dyDescent="0.25">
      <c r="A235" s="13" t="s">
        <v>3210</v>
      </c>
      <c r="B235" s="31" t="s">
        <v>3211</v>
      </c>
      <c r="C235" s="31"/>
      <c r="D235" s="14">
        <v>11048999.999700001</v>
      </c>
      <c r="E235" s="15">
        <v>3623.56</v>
      </c>
      <c r="F235" s="16">
        <v>2.9399000000000002E-2</v>
      </c>
      <c r="G235" s="16"/>
    </row>
    <row r="236" spans="1:7" x14ac:dyDescent="0.25">
      <c r="A236" s="13" t="s">
        <v>1640</v>
      </c>
      <c r="B236" s="31" t="s">
        <v>1641</v>
      </c>
      <c r="C236" s="31"/>
      <c r="D236" s="14">
        <v>2317553.1033999999</v>
      </c>
      <c r="E236" s="15">
        <v>251.83</v>
      </c>
      <c r="F236" s="16">
        <v>2.0430000000000001E-3</v>
      </c>
      <c r="G236" s="16"/>
    </row>
    <row r="237" spans="1:7" x14ac:dyDescent="0.25">
      <c r="A237" s="13"/>
      <c r="B237" s="31"/>
      <c r="C237" s="31"/>
      <c r="D237" s="14"/>
      <c r="E237" s="15"/>
      <c r="F237" s="16"/>
      <c r="G237" s="16"/>
    </row>
    <row r="238" spans="1:7" x14ac:dyDescent="0.25">
      <c r="A238" s="24" t="s">
        <v>192</v>
      </c>
      <c r="B238" s="33"/>
      <c r="C238" s="33"/>
      <c r="D238" s="25"/>
      <c r="E238" s="19">
        <v>16621.830000000002</v>
      </c>
      <c r="F238" s="20">
        <v>0.134857</v>
      </c>
      <c r="G238" s="21"/>
    </row>
    <row r="239" spans="1:7" x14ac:dyDescent="0.25">
      <c r="A239" s="13"/>
      <c r="B239" s="31"/>
      <c r="C239" s="31"/>
      <c r="D239" s="14"/>
      <c r="E239" s="15"/>
      <c r="F239" s="16"/>
      <c r="G239" s="16"/>
    </row>
    <row r="240" spans="1:7" x14ac:dyDescent="0.25">
      <c r="A240" s="17" t="s">
        <v>193</v>
      </c>
      <c r="B240" s="31"/>
      <c r="C240" s="31"/>
      <c r="D240" s="14"/>
      <c r="E240" s="15"/>
      <c r="F240" s="16"/>
      <c r="G240" s="16"/>
    </row>
    <row r="241" spans="1:7" x14ac:dyDescent="0.25">
      <c r="A241" s="13" t="s">
        <v>194</v>
      </c>
      <c r="B241" s="31"/>
      <c r="C241" s="31"/>
      <c r="D241" s="14"/>
      <c r="E241" s="15">
        <v>5541.62</v>
      </c>
      <c r="F241" s="16">
        <v>4.4961000000000001E-2</v>
      </c>
      <c r="G241" s="16">
        <v>5.2232000000000001E-2</v>
      </c>
    </row>
    <row r="242" spans="1:7" x14ac:dyDescent="0.25">
      <c r="A242" s="17" t="s">
        <v>189</v>
      </c>
      <c r="B242" s="32"/>
      <c r="C242" s="32"/>
      <c r="D242" s="18"/>
      <c r="E242" s="37">
        <v>5541.62</v>
      </c>
      <c r="F242" s="38">
        <v>4.496E-2</v>
      </c>
      <c r="G242" s="21"/>
    </row>
    <row r="243" spans="1:7" x14ac:dyDescent="0.25">
      <c r="A243" s="13"/>
      <c r="B243" s="31"/>
      <c r="C243" s="31"/>
      <c r="D243" s="14"/>
      <c r="E243" s="15"/>
      <c r="F243" s="16"/>
      <c r="G243" s="16"/>
    </row>
    <row r="244" spans="1:7" x14ac:dyDescent="0.25">
      <c r="A244" s="24" t="s">
        <v>192</v>
      </c>
      <c r="B244" s="33"/>
      <c r="C244" s="33"/>
      <c r="D244" s="25"/>
      <c r="E244" s="19">
        <v>5541.62</v>
      </c>
      <c r="F244" s="20">
        <v>4.4961000000000001E-2</v>
      </c>
      <c r="G244" s="21"/>
    </row>
    <row r="245" spans="1:7" x14ac:dyDescent="0.25">
      <c r="A245" s="13" t="s">
        <v>195</v>
      </c>
      <c r="B245" s="31"/>
      <c r="C245" s="31"/>
      <c r="D245" s="14"/>
      <c r="E245" s="15">
        <v>569.2806223</v>
      </c>
      <c r="F245" s="16">
        <v>4.6179999999999997E-3</v>
      </c>
      <c r="G245" s="16"/>
    </row>
    <row r="246" spans="1:7" x14ac:dyDescent="0.25">
      <c r="A246" s="13" t="s">
        <v>196</v>
      </c>
      <c r="B246" s="31"/>
      <c r="C246" s="31"/>
      <c r="D246" s="14"/>
      <c r="E246" s="15">
        <v>441.7093777</v>
      </c>
      <c r="F246" s="16">
        <v>3.7820000000000002E-3</v>
      </c>
      <c r="G246" s="16">
        <v>5.2232000000000001E-2</v>
      </c>
    </row>
    <row r="247" spans="1:7" x14ac:dyDescent="0.25">
      <c r="A247" s="26" t="s">
        <v>198</v>
      </c>
      <c r="B247" s="34"/>
      <c r="C247" s="34"/>
      <c r="D247" s="27"/>
      <c r="E247" s="28">
        <v>123255.18</v>
      </c>
      <c r="F247" s="29">
        <v>1</v>
      </c>
      <c r="G247" s="29"/>
    </row>
    <row r="249" spans="1:7" x14ac:dyDescent="0.25">
      <c r="A249" s="1" t="s">
        <v>1644</v>
      </c>
    </row>
    <row r="250" spans="1:7" x14ac:dyDescent="0.25">
      <c r="A250" s="1" t="s">
        <v>199</v>
      </c>
    </row>
    <row r="252" spans="1:7" x14ac:dyDescent="0.25">
      <c r="A252" s="1" t="s">
        <v>211</v>
      </c>
    </row>
    <row r="253" spans="1:7" x14ac:dyDescent="0.25">
      <c r="A253" s="48" t="s">
        <v>212</v>
      </c>
      <c r="B253" s="3" t="s">
        <v>155</v>
      </c>
    </row>
    <row r="254" spans="1:7" x14ac:dyDescent="0.25">
      <c r="A254" t="s">
        <v>213</v>
      </c>
    </row>
    <row r="255" spans="1:7" x14ac:dyDescent="0.25">
      <c r="A255" t="s">
        <v>214</v>
      </c>
      <c r="B255" t="s">
        <v>215</v>
      </c>
      <c r="C255" t="s">
        <v>215</v>
      </c>
    </row>
    <row r="256" spans="1:7" x14ac:dyDescent="0.25">
      <c r="B256" s="49">
        <v>45930</v>
      </c>
      <c r="C256" s="49">
        <v>46112</v>
      </c>
    </row>
    <row r="257" spans="1:4" x14ac:dyDescent="0.25">
      <c r="A257" t="s">
        <v>707</v>
      </c>
      <c r="B257">
        <v>28.205300000000001</v>
      </c>
      <c r="C257">
        <v>28.167300000000001</v>
      </c>
    </row>
    <row r="258" spans="1:4" x14ac:dyDescent="0.25">
      <c r="A258" t="s">
        <v>482</v>
      </c>
      <c r="B258">
        <v>28.191600000000001</v>
      </c>
      <c r="C258">
        <v>28.156099999999999</v>
      </c>
    </row>
    <row r="259" spans="1:4" x14ac:dyDescent="0.25">
      <c r="A259" t="s">
        <v>217</v>
      </c>
      <c r="B259">
        <v>20.492999999999999</v>
      </c>
      <c r="C259">
        <v>20.467199999999998</v>
      </c>
    </row>
    <row r="260" spans="1:4" x14ac:dyDescent="0.25">
      <c r="A260" t="s">
        <v>1026</v>
      </c>
      <c r="B260">
        <v>16.3414</v>
      </c>
      <c r="C260">
        <v>15.8507</v>
      </c>
    </row>
    <row r="261" spans="1:4" x14ac:dyDescent="0.25">
      <c r="A261" t="s">
        <v>717</v>
      </c>
      <c r="B261" t="s">
        <v>708</v>
      </c>
      <c r="C261" t="s">
        <v>709</v>
      </c>
    </row>
    <row r="262" spans="1:4" x14ac:dyDescent="0.25">
      <c r="A262" t="s">
        <v>483</v>
      </c>
      <c r="B262">
        <v>25.488900000000001</v>
      </c>
      <c r="C262">
        <v>25.333400000000001</v>
      </c>
    </row>
    <row r="263" spans="1:4" x14ac:dyDescent="0.25">
      <c r="A263" t="s">
        <v>219</v>
      </c>
      <c r="B263">
        <v>17.616399999999999</v>
      </c>
      <c r="C263">
        <v>17.509</v>
      </c>
    </row>
    <row r="264" spans="1:4" x14ac:dyDescent="0.25">
      <c r="A264" t="s">
        <v>1029</v>
      </c>
      <c r="B264">
        <v>14.367000000000001</v>
      </c>
      <c r="C264">
        <v>13.809900000000001</v>
      </c>
    </row>
    <row r="265" spans="1:4" x14ac:dyDescent="0.25">
      <c r="A265" t="s">
        <v>718</v>
      </c>
    </row>
    <row r="267" spans="1:4" x14ac:dyDescent="0.25">
      <c r="A267" t="s">
        <v>1031</v>
      </c>
    </row>
    <row r="269" spans="1:4" x14ac:dyDescent="0.25">
      <c r="A269" s="51" t="s">
        <v>1032</v>
      </c>
      <c r="B269" s="51" t="s">
        <v>1033</v>
      </c>
      <c r="C269" s="51" t="s">
        <v>1034</v>
      </c>
      <c r="D269" s="51" t="s">
        <v>1035</v>
      </c>
    </row>
    <row r="270" spans="1:4" x14ac:dyDescent="0.25">
      <c r="A270" s="51" t="s">
        <v>2173</v>
      </c>
      <c r="B270" s="51"/>
      <c r="C270" s="51">
        <v>0.48</v>
      </c>
      <c r="D270" s="51">
        <v>0.48</v>
      </c>
    </row>
    <row r="271" spans="1:4" x14ac:dyDescent="0.25">
      <c r="A271" s="51" t="s">
        <v>1039</v>
      </c>
      <c r="B271" s="51"/>
      <c r="C271" s="51">
        <v>0.48</v>
      </c>
      <c r="D271" s="51">
        <v>0.48</v>
      </c>
    </row>
    <row r="273" spans="1:4" x14ac:dyDescent="0.25">
      <c r="A273" t="s">
        <v>221</v>
      </c>
      <c r="B273" s="3" t="s">
        <v>155</v>
      </c>
    </row>
    <row r="274" spans="1:4" x14ac:dyDescent="0.25">
      <c r="A274" s="48" t="s">
        <v>222</v>
      </c>
      <c r="B274" s="3" t="s">
        <v>155</v>
      </c>
    </row>
    <row r="275" spans="1:4" x14ac:dyDescent="0.25">
      <c r="A275" s="48" t="s">
        <v>223</v>
      </c>
      <c r="B275" s="3" t="s">
        <v>155</v>
      </c>
    </row>
    <row r="276" spans="1:4" x14ac:dyDescent="0.25">
      <c r="A276" t="s">
        <v>484</v>
      </c>
      <c r="B276" s="50">
        <v>6.1382000000000003</v>
      </c>
    </row>
    <row r="277" spans="1:4" ht="29.1" customHeight="1" x14ac:dyDescent="0.25">
      <c r="A277" s="48" t="s">
        <v>225</v>
      </c>
      <c r="B277" s="50">
        <v>2163.7541500000002</v>
      </c>
    </row>
    <row r="278" spans="1:4" ht="29.1" customHeight="1" x14ac:dyDescent="0.25">
      <c r="A278" s="48" t="s">
        <v>226</v>
      </c>
      <c r="B278" s="3" t="s">
        <v>155</v>
      </c>
    </row>
    <row r="279" spans="1:4" ht="29.1" customHeight="1" x14ac:dyDescent="0.25">
      <c r="A279" s="48" t="s">
        <v>227</v>
      </c>
      <c r="B279" s="3" t="s">
        <v>155</v>
      </c>
    </row>
    <row r="280" spans="1:4" x14ac:dyDescent="0.25">
      <c r="A280" s="48" t="s">
        <v>228</v>
      </c>
      <c r="B280" s="3" t="s">
        <v>155</v>
      </c>
    </row>
    <row r="281" spans="1:4" x14ac:dyDescent="0.25">
      <c r="A281" s="48" t="s">
        <v>229</v>
      </c>
      <c r="B281" s="3" t="s">
        <v>155</v>
      </c>
    </row>
    <row r="283" spans="1:4" ht="69.95" customHeight="1" x14ac:dyDescent="0.25">
      <c r="A283" s="120" t="s">
        <v>230</v>
      </c>
      <c r="B283" s="120" t="s">
        <v>231</v>
      </c>
      <c r="C283" s="120" t="s">
        <v>3</v>
      </c>
      <c r="D283" s="120" t="s">
        <v>4</v>
      </c>
    </row>
    <row r="284" spans="1:4" ht="69.95" customHeight="1" x14ac:dyDescent="0.25">
      <c r="A284" s="120" t="s">
        <v>3258</v>
      </c>
      <c r="B284" s="120"/>
      <c r="C284" s="120" t="s">
        <v>128</v>
      </c>
      <c r="D284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5"/>
  <sheetViews>
    <sheetView showGridLines="0" workbookViewId="0">
      <pane ySplit="6" topLeftCell="A46" activePane="bottomLeft" state="frozen"/>
      <selection activeCell="B70" sqref="B70"/>
      <selection pane="bottomLeft" activeCell="A48" sqref="A48"/>
    </sheetView>
  </sheetViews>
  <sheetFormatPr defaultRowHeight="15" x14ac:dyDescent="0.25"/>
  <cols>
    <col min="1" max="1" width="66.855468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3259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43.5" customHeight="1" x14ac:dyDescent="0.25">
      <c r="A4" s="124" t="s">
        <v>3260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3"/>
      <c r="B9" s="31"/>
      <c r="C9" s="31"/>
      <c r="D9" s="14"/>
      <c r="E9" s="15"/>
      <c r="F9" s="16"/>
      <c r="G9" s="16"/>
    </row>
    <row r="10" spans="1:8" x14ac:dyDescent="0.25">
      <c r="A10" s="17" t="s">
        <v>891</v>
      </c>
      <c r="B10" s="31"/>
      <c r="C10" s="31"/>
      <c r="D10" s="14"/>
      <c r="E10" s="15"/>
      <c r="F10" s="16"/>
      <c r="G10" s="16"/>
    </row>
    <row r="11" spans="1:8" x14ac:dyDescent="0.25">
      <c r="A11" s="13" t="s">
        <v>3261</v>
      </c>
      <c r="B11" s="31" t="s">
        <v>3262</v>
      </c>
      <c r="C11" s="31"/>
      <c r="D11" s="14">
        <v>36103881.663099997</v>
      </c>
      <c r="E11" s="15">
        <v>7877.54</v>
      </c>
      <c r="F11" s="16">
        <v>0.3826</v>
      </c>
      <c r="G11" s="16"/>
    </row>
    <row r="12" spans="1:8" x14ac:dyDescent="0.25">
      <c r="A12" s="13" t="s">
        <v>3210</v>
      </c>
      <c r="B12" s="31" t="s">
        <v>3211</v>
      </c>
      <c r="C12" s="31"/>
      <c r="D12" s="14">
        <v>12296551.459000001</v>
      </c>
      <c r="E12" s="15">
        <v>4032.7</v>
      </c>
      <c r="F12" s="16">
        <v>0.1958</v>
      </c>
      <c r="G12" s="16"/>
    </row>
    <row r="13" spans="1:8" x14ac:dyDescent="0.25">
      <c r="A13" s="13" t="s">
        <v>2369</v>
      </c>
      <c r="B13" s="31" t="s">
        <v>2370</v>
      </c>
      <c r="C13" s="31"/>
      <c r="D13" s="14">
        <v>282839.52299999999</v>
      </c>
      <c r="E13" s="15">
        <v>3028.97</v>
      </c>
      <c r="F13" s="16">
        <v>0.14710000000000001</v>
      </c>
      <c r="G13" s="16"/>
    </row>
    <row r="14" spans="1:8" x14ac:dyDescent="0.25">
      <c r="A14" s="13" t="s">
        <v>1379</v>
      </c>
      <c r="B14" s="31" t="s">
        <v>1380</v>
      </c>
      <c r="C14" s="31"/>
      <c r="D14" s="14">
        <v>10549964.4652</v>
      </c>
      <c r="E14" s="15">
        <v>2775.81</v>
      </c>
      <c r="F14" s="16">
        <v>0.1348</v>
      </c>
      <c r="G14" s="16"/>
    </row>
    <row r="15" spans="1:8" x14ac:dyDescent="0.25">
      <c r="A15" s="13" t="s">
        <v>3263</v>
      </c>
      <c r="B15" s="31" t="s">
        <v>3264</v>
      </c>
      <c r="C15" s="31"/>
      <c r="D15" s="14">
        <v>30964.434000000001</v>
      </c>
      <c r="E15" s="15">
        <v>1263.6500000000001</v>
      </c>
      <c r="F15" s="16">
        <v>6.1400000000000003E-2</v>
      </c>
      <c r="G15" s="16"/>
    </row>
    <row r="16" spans="1:8" x14ac:dyDescent="0.25">
      <c r="A16" s="13" t="s">
        <v>3265</v>
      </c>
      <c r="B16" s="31" t="s">
        <v>3266</v>
      </c>
      <c r="C16" s="31"/>
      <c r="D16" s="14">
        <v>7631469.3198999995</v>
      </c>
      <c r="E16" s="15">
        <v>1259.5899999999999</v>
      </c>
      <c r="F16" s="16">
        <v>6.1199999999999997E-2</v>
      </c>
      <c r="G16" s="16"/>
    </row>
    <row r="17" spans="1:7" x14ac:dyDescent="0.25">
      <c r="A17" s="13" t="s">
        <v>1642</v>
      </c>
      <c r="B17" s="31" t="s">
        <v>1643</v>
      </c>
      <c r="C17" s="31"/>
      <c r="D17" s="14">
        <v>2268283.2828000002</v>
      </c>
      <c r="E17" s="15">
        <v>250.19</v>
      </c>
      <c r="F17" s="16">
        <v>1.2200000000000001E-2</v>
      </c>
      <c r="G17" s="16"/>
    </row>
    <row r="18" spans="1:7" x14ac:dyDescent="0.25">
      <c r="A18" s="13"/>
      <c r="B18" s="31"/>
      <c r="C18" s="31"/>
      <c r="D18" s="14"/>
      <c r="E18" s="15"/>
      <c r="F18" s="16"/>
      <c r="G18" s="16"/>
    </row>
    <row r="19" spans="1:7" x14ac:dyDescent="0.25">
      <c r="A19" s="24" t="s">
        <v>192</v>
      </c>
      <c r="B19" s="33"/>
      <c r="C19" s="33"/>
      <c r="D19" s="25"/>
      <c r="E19" s="19">
        <v>20488.45</v>
      </c>
      <c r="F19" s="20">
        <v>0.99509999999999998</v>
      </c>
      <c r="G19" s="21"/>
    </row>
    <row r="20" spans="1:7" x14ac:dyDescent="0.25">
      <c r="A20" s="13"/>
      <c r="B20" s="31"/>
      <c r="C20" s="31"/>
      <c r="D20" s="14"/>
      <c r="E20" s="15"/>
      <c r="F20" s="16"/>
      <c r="G20" s="16"/>
    </row>
    <row r="21" spans="1:7" x14ac:dyDescent="0.25">
      <c r="A21" s="17" t="s">
        <v>193</v>
      </c>
      <c r="B21" s="31"/>
      <c r="C21" s="31"/>
      <c r="D21" s="14"/>
      <c r="E21" s="15"/>
      <c r="F21" s="16"/>
      <c r="G21" s="16"/>
    </row>
    <row r="22" spans="1:7" x14ac:dyDescent="0.25">
      <c r="A22" s="13" t="s">
        <v>194</v>
      </c>
      <c r="B22" s="31"/>
      <c r="C22" s="31"/>
      <c r="D22" s="14"/>
      <c r="E22" s="15">
        <v>142.93</v>
      </c>
      <c r="F22" s="16">
        <v>6.8999999999999999E-3</v>
      </c>
      <c r="G22" s="16">
        <v>6.0694999999999999E-2</v>
      </c>
    </row>
    <row r="23" spans="1:7" x14ac:dyDescent="0.25">
      <c r="A23" s="17" t="s">
        <v>189</v>
      </c>
      <c r="B23" s="32"/>
      <c r="C23" s="32"/>
      <c r="D23" s="18"/>
      <c r="E23" s="19">
        <v>142.93</v>
      </c>
      <c r="F23" s="20">
        <v>6.8999999999999999E-3</v>
      </c>
      <c r="G23" s="21"/>
    </row>
    <row r="24" spans="1:7" x14ac:dyDescent="0.25">
      <c r="A24" s="13"/>
      <c r="B24" s="31"/>
      <c r="C24" s="31"/>
      <c r="D24" s="14"/>
      <c r="E24" s="15"/>
      <c r="F24" s="16"/>
      <c r="G24" s="16"/>
    </row>
    <row r="25" spans="1:7" x14ac:dyDescent="0.25">
      <c r="A25" s="24" t="s">
        <v>192</v>
      </c>
      <c r="B25" s="33"/>
      <c r="C25" s="33"/>
      <c r="D25" s="25"/>
      <c r="E25" s="19">
        <v>142.93</v>
      </c>
      <c r="F25" s="20">
        <v>6.8999999999999999E-3</v>
      </c>
      <c r="G25" s="21"/>
    </row>
    <row r="26" spans="1:7" x14ac:dyDescent="0.25">
      <c r="A26" s="13" t="s">
        <v>195</v>
      </c>
      <c r="B26" s="31"/>
      <c r="C26" s="31"/>
      <c r="D26" s="14"/>
      <c r="E26" s="15">
        <v>4.7534600000000003E-2</v>
      </c>
      <c r="F26" s="60" t="s">
        <v>197</v>
      </c>
      <c r="G26" s="16"/>
    </row>
    <row r="27" spans="1:7" x14ac:dyDescent="0.25">
      <c r="A27" s="13" t="s">
        <v>196</v>
      </c>
      <c r="B27" s="31"/>
      <c r="C27" s="31"/>
      <c r="D27" s="14"/>
      <c r="E27" s="35">
        <v>-40.587534599999998</v>
      </c>
      <c r="F27" s="36">
        <v>-2.0019999999999999E-3</v>
      </c>
      <c r="G27" s="16">
        <v>6.0693999999999998E-2</v>
      </c>
    </row>
    <row r="28" spans="1:7" x14ac:dyDescent="0.25">
      <c r="A28" s="26" t="s">
        <v>198</v>
      </c>
      <c r="B28" s="34"/>
      <c r="C28" s="34"/>
      <c r="D28" s="27"/>
      <c r="E28" s="28">
        <v>20590.84</v>
      </c>
      <c r="F28" s="29">
        <v>1</v>
      </c>
      <c r="G28" s="29"/>
    </row>
    <row r="30" spans="1:7" x14ac:dyDescent="0.25">
      <c r="A30" s="74" t="s">
        <v>200</v>
      </c>
    </row>
    <row r="33" spans="1:3" x14ac:dyDescent="0.25">
      <c r="A33" s="1" t="s">
        <v>211</v>
      </c>
    </row>
    <row r="34" spans="1:3" x14ac:dyDescent="0.25">
      <c r="A34" s="48" t="s">
        <v>212</v>
      </c>
      <c r="B34" s="3" t="s">
        <v>155</v>
      </c>
    </row>
    <row r="35" spans="1:3" x14ac:dyDescent="0.25">
      <c r="A35" t="s">
        <v>213</v>
      </c>
    </row>
    <row r="36" spans="1:3" x14ac:dyDescent="0.25">
      <c r="A36" t="s">
        <v>214</v>
      </c>
      <c r="B36" t="s">
        <v>215</v>
      </c>
      <c r="C36" t="s">
        <v>215</v>
      </c>
    </row>
    <row r="37" spans="1:3" x14ac:dyDescent="0.25">
      <c r="B37" s="49">
        <v>45930</v>
      </c>
      <c r="C37" s="49">
        <v>46112</v>
      </c>
    </row>
    <row r="38" spans="1:3" x14ac:dyDescent="0.25">
      <c r="A38" t="s">
        <v>216</v>
      </c>
      <c r="B38">
        <v>10.0878</v>
      </c>
      <c r="C38">
        <v>10.3447</v>
      </c>
    </row>
    <row r="39" spans="1:3" x14ac:dyDescent="0.25">
      <c r="A39" t="s">
        <v>217</v>
      </c>
      <c r="B39">
        <v>10.0878</v>
      </c>
      <c r="C39">
        <v>10.3447</v>
      </c>
    </row>
    <row r="40" spans="1:3" x14ac:dyDescent="0.25">
      <c r="A40" t="s">
        <v>218</v>
      </c>
      <c r="B40">
        <v>10.0816</v>
      </c>
      <c r="C40">
        <v>10.3255</v>
      </c>
    </row>
    <row r="41" spans="1:3" x14ac:dyDescent="0.25">
      <c r="A41" t="s">
        <v>219</v>
      </c>
      <c r="B41">
        <v>10.0816</v>
      </c>
      <c r="C41">
        <v>10.3255</v>
      </c>
    </row>
    <row r="43" spans="1:3" x14ac:dyDescent="0.25">
      <c r="A43" t="s">
        <v>220</v>
      </c>
      <c r="B43" s="3" t="s">
        <v>155</v>
      </c>
    </row>
    <row r="44" spans="1:3" x14ac:dyDescent="0.25">
      <c r="A44" t="s">
        <v>221</v>
      </c>
      <c r="B44" s="3" t="s">
        <v>155</v>
      </c>
    </row>
    <row r="45" spans="1:3" x14ac:dyDescent="0.25">
      <c r="A45" s="48" t="s">
        <v>222</v>
      </c>
      <c r="B45" s="3" t="s">
        <v>155</v>
      </c>
    </row>
    <row r="46" spans="1:3" x14ac:dyDescent="0.25">
      <c r="A46" s="48" t="s">
        <v>223</v>
      </c>
      <c r="B46" s="3" t="s">
        <v>155</v>
      </c>
    </row>
    <row r="47" spans="1:3" x14ac:dyDescent="0.25">
      <c r="A47" t="s">
        <v>484</v>
      </c>
      <c r="B47" s="63">
        <v>0</v>
      </c>
    </row>
    <row r="48" spans="1:3" ht="29.1" customHeight="1" x14ac:dyDescent="0.25">
      <c r="A48" s="48" t="s">
        <v>225</v>
      </c>
      <c r="B48" s="3" t="s">
        <v>155</v>
      </c>
    </row>
    <row r="49" spans="1:4" ht="29.1" customHeight="1" x14ac:dyDescent="0.25">
      <c r="A49" s="48" t="s">
        <v>226</v>
      </c>
      <c r="B49" s="3" t="s">
        <v>155</v>
      </c>
    </row>
    <row r="50" spans="1:4" ht="29.1" customHeight="1" x14ac:dyDescent="0.25">
      <c r="A50" s="48" t="s">
        <v>227</v>
      </c>
      <c r="B50" s="3" t="s">
        <v>155</v>
      </c>
    </row>
    <row r="51" spans="1:4" x14ac:dyDescent="0.25">
      <c r="A51" s="48" t="s">
        <v>228</v>
      </c>
      <c r="B51" s="3" t="s">
        <v>155</v>
      </c>
    </row>
    <row r="52" spans="1:4" x14ac:dyDescent="0.25">
      <c r="A52" s="48" t="s">
        <v>229</v>
      </c>
      <c r="B52" s="3" t="s">
        <v>155</v>
      </c>
    </row>
    <row r="54" spans="1:4" ht="69.95" customHeight="1" x14ac:dyDescent="0.25">
      <c r="A54" s="120" t="s">
        <v>230</v>
      </c>
      <c r="B54" s="120" t="s">
        <v>231</v>
      </c>
      <c r="C54" s="120" t="s">
        <v>3</v>
      </c>
      <c r="D54" s="120" t="s">
        <v>4</v>
      </c>
    </row>
    <row r="55" spans="1:4" ht="69.95" customHeight="1" x14ac:dyDescent="0.25">
      <c r="A55" s="120" t="s">
        <v>3267</v>
      </c>
      <c r="B55" s="120"/>
      <c r="C55" s="120" t="s">
        <v>130</v>
      </c>
      <c r="D55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152"/>
  <sheetViews>
    <sheetView showGridLines="0" workbookViewId="0">
      <pane ySplit="6" topLeftCell="A122" activePane="bottomLeft" state="frozen"/>
      <selection activeCell="B70" sqref="B70"/>
      <selection pane="bottomLeft" activeCell="A145" sqref="A145"/>
    </sheetView>
  </sheetViews>
  <sheetFormatPr defaultRowHeight="15" x14ac:dyDescent="0.25"/>
  <cols>
    <col min="1" max="1" width="66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3268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3269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1576607</v>
      </c>
      <c r="E10" s="15">
        <v>11533.67</v>
      </c>
      <c r="F10" s="16">
        <v>4.0500000000000001E-2</v>
      </c>
      <c r="G10" s="16"/>
    </row>
    <row r="11" spans="1:8" x14ac:dyDescent="0.25">
      <c r="A11" s="13" t="s">
        <v>276</v>
      </c>
      <c r="B11" s="31" t="s">
        <v>277</v>
      </c>
      <c r="C11" s="31" t="s">
        <v>278</v>
      </c>
      <c r="D11" s="14">
        <v>2173158</v>
      </c>
      <c r="E11" s="15">
        <v>8054.81</v>
      </c>
      <c r="F11" s="16">
        <v>2.8299999999999999E-2</v>
      </c>
      <c r="G11" s="16"/>
    </row>
    <row r="12" spans="1:8" x14ac:dyDescent="0.25">
      <c r="A12" s="13" t="s">
        <v>266</v>
      </c>
      <c r="B12" s="31" t="s">
        <v>267</v>
      </c>
      <c r="C12" s="31" t="s">
        <v>268</v>
      </c>
      <c r="D12" s="14">
        <v>222612</v>
      </c>
      <c r="E12" s="15">
        <v>7800.55</v>
      </c>
      <c r="F12" s="16">
        <v>2.7400000000000001E-2</v>
      </c>
      <c r="G12" s="16"/>
    </row>
    <row r="13" spans="1:8" x14ac:dyDescent="0.25">
      <c r="A13" s="13" t="s">
        <v>271</v>
      </c>
      <c r="B13" s="31" t="s">
        <v>272</v>
      </c>
      <c r="C13" s="31" t="s">
        <v>273</v>
      </c>
      <c r="D13" s="14">
        <v>324415</v>
      </c>
      <c r="E13" s="15">
        <v>7751.57</v>
      </c>
      <c r="F13" s="16">
        <v>2.7199999999999998E-2</v>
      </c>
      <c r="G13" s="16"/>
    </row>
    <row r="14" spans="1:8" x14ac:dyDescent="0.25">
      <c r="A14" s="13" t="s">
        <v>264</v>
      </c>
      <c r="B14" s="31" t="s">
        <v>265</v>
      </c>
      <c r="C14" s="31" t="s">
        <v>260</v>
      </c>
      <c r="D14" s="14">
        <v>571660</v>
      </c>
      <c r="E14" s="15">
        <v>6893.65</v>
      </c>
      <c r="F14" s="16">
        <v>2.4199999999999999E-2</v>
      </c>
      <c r="G14" s="16"/>
    </row>
    <row r="15" spans="1:8" x14ac:dyDescent="0.25">
      <c r="A15" s="13" t="s">
        <v>369</v>
      </c>
      <c r="B15" s="31" t="s">
        <v>370</v>
      </c>
      <c r="C15" s="31" t="s">
        <v>371</v>
      </c>
      <c r="D15" s="14">
        <v>3456074</v>
      </c>
      <c r="E15" s="15">
        <v>6630.82</v>
      </c>
      <c r="F15" s="16">
        <v>2.3300000000000001E-2</v>
      </c>
      <c r="G15" s="16"/>
    </row>
    <row r="16" spans="1:8" x14ac:dyDescent="0.25">
      <c r="A16" s="13" t="s">
        <v>288</v>
      </c>
      <c r="B16" s="31" t="s">
        <v>289</v>
      </c>
      <c r="C16" s="31" t="s">
        <v>260</v>
      </c>
      <c r="D16" s="14">
        <v>2210085</v>
      </c>
      <c r="E16" s="15">
        <v>6395.99</v>
      </c>
      <c r="F16" s="16">
        <v>2.2499999999999999E-2</v>
      </c>
      <c r="G16" s="16"/>
    </row>
    <row r="17" spans="1:7" x14ac:dyDescent="0.25">
      <c r="A17" s="13" t="s">
        <v>873</v>
      </c>
      <c r="B17" s="31" t="s">
        <v>874</v>
      </c>
      <c r="C17" s="31" t="s">
        <v>437</v>
      </c>
      <c r="D17" s="14">
        <v>95238</v>
      </c>
      <c r="E17" s="15">
        <v>5869.04</v>
      </c>
      <c r="F17" s="16">
        <v>2.06E-2</v>
      </c>
      <c r="G17" s="16"/>
    </row>
    <row r="18" spans="1:7" x14ac:dyDescent="0.25">
      <c r="A18" s="13" t="s">
        <v>442</v>
      </c>
      <c r="B18" s="31" t="s">
        <v>443</v>
      </c>
      <c r="C18" s="31" t="s">
        <v>444</v>
      </c>
      <c r="D18" s="14">
        <v>218974</v>
      </c>
      <c r="E18" s="15">
        <v>5757.48</v>
      </c>
      <c r="F18" s="16">
        <v>2.0199999999999999E-2</v>
      </c>
      <c r="G18" s="16"/>
    </row>
    <row r="19" spans="1:7" x14ac:dyDescent="0.25">
      <c r="A19" s="13" t="s">
        <v>255</v>
      </c>
      <c r="B19" s="31" t="s">
        <v>256</v>
      </c>
      <c r="C19" s="31" t="s">
        <v>257</v>
      </c>
      <c r="D19" s="14">
        <v>428053</v>
      </c>
      <c r="E19" s="15">
        <v>5752.6</v>
      </c>
      <c r="F19" s="16">
        <v>2.0199999999999999E-2</v>
      </c>
      <c r="G19" s="16"/>
    </row>
    <row r="20" spans="1:7" x14ac:dyDescent="0.25">
      <c r="A20" s="13" t="s">
        <v>269</v>
      </c>
      <c r="B20" s="31" t="s">
        <v>270</v>
      </c>
      <c r="C20" s="31" t="s">
        <v>260</v>
      </c>
      <c r="D20" s="14">
        <v>551287</v>
      </c>
      <c r="E20" s="15">
        <v>5399.3</v>
      </c>
      <c r="F20" s="16">
        <v>1.9E-2</v>
      </c>
      <c r="G20" s="16"/>
    </row>
    <row r="21" spans="1:7" x14ac:dyDescent="0.25">
      <c r="A21" s="13" t="s">
        <v>321</v>
      </c>
      <c r="B21" s="31" t="s">
        <v>322</v>
      </c>
      <c r="C21" s="31" t="s">
        <v>323</v>
      </c>
      <c r="D21" s="14">
        <v>833170</v>
      </c>
      <c r="E21" s="15">
        <v>5181.8999999999996</v>
      </c>
      <c r="F21" s="16">
        <v>1.8200000000000001E-2</v>
      </c>
      <c r="G21" s="16"/>
    </row>
    <row r="22" spans="1:7" x14ac:dyDescent="0.25">
      <c r="A22" s="13" t="s">
        <v>305</v>
      </c>
      <c r="B22" s="31" t="s">
        <v>306</v>
      </c>
      <c r="C22" s="31" t="s">
        <v>260</v>
      </c>
      <c r="D22" s="14">
        <v>1933311</v>
      </c>
      <c r="E22" s="15">
        <v>4637.05</v>
      </c>
      <c r="F22" s="16">
        <v>1.6299999999999999E-2</v>
      </c>
      <c r="G22" s="16"/>
    </row>
    <row r="23" spans="1:7" x14ac:dyDescent="0.25">
      <c r="A23" s="13" t="s">
        <v>293</v>
      </c>
      <c r="B23" s="31" t="s">
        <v>294</v>
      </c>
      <c r="C23" s="31" t="s">
        <v>295</v>
      </c>
      <c r="D23" s="14">
        <v>369196</v>
      </c>
      <c r="E23" s="15">
        <v>4617.17</v>
      </c>
      <c r="F23" s="16">
        <v>1.6199999999999999E-2</v>
      </c>
      <c r="G23" s="16"/>
    </row>
    <row r="24" spans="1:7" x14ac:dyDescent="0.25">
      <c r="A24" s="13" t="s">
        <v>300</v>
      </c>
      <c r="B24" s="31" t="s">
        <v>301</v>
      </c>
      <c r="C24" s="31" t="s">
        <v>281</v>
      </c>
      <c r="D24" s="14">
        <v>515748</v>
      </c>
      <c r="E24" s="15">
        <v>4497.84</v>
      </c>
      <c r="F24" s="16">
        <v>1.5800000000000002E-2</v>
      </c>
      <c r="G24" s="16"/>
    </row>
    <row r="25" spans="1:7" x14ac:dyDescent="0.25">
      <c r="A25" s="13" t="s">
        <v>1768</v>
      </c>
      <c r="B25" s="31" t="s">
        <v>1769</v>
      </c>
      <c r="C25" s="31" t="s">
        <v>311</v>
      </c>
      <c r="D25" s="14">
        <v>124745</v>
      </c>
      <c r="E25" s="15">
        <v>4044.86</v>
      </c>
      <c r="F25" s="16">
        <v>1.4200000000000001E-2</v>
      </c>
      <c r="G25" s="16"/>
    </row>
    <row r="26" spans="1:7" x14ac:dyDescent="0.25">
      <c r="A26" s="13" t="s">
        <v>350</v>
      </c>
      <c r="B26" s="31" t="s">
        <v>351</v>
      </c>
      <c r="C26" s="31" t="s">
        <v>352</v>
      </c>
      <c r="D26" s="14">
        <v>99175</v>
      </c>
      <c r="E26" s="15">
        <v>3918.8</v>
      </c>
      <c r="F26" s="16">
        <v>1.38E-2</v>
      </c>
      <c r="G26" s="16"/>
    </row>
    <row r="27" spans="1:7" x14ac:dyDescent="0.25">
      <c r="A27" s="13" t="s">
        <v>381</v>
      </c>
      <c r="B27" s="31" t="s">
        <v>382</v>
      </c>
      <c r="C27" s="31" t="s">
        <v>311</v>
      </c>
      <c r="D27" s="14">
        <v>55439</v>
      </c>
      <c r="E27" s="15">
        <v>3867.98</v>
      </c>
      <c r="F27" s="16">
        <v>1.3599999999999999E-2</v>
      </c>
      <c r="G27" s="16"/>
    </row>
    <row r="28" spans="1:7" x14ac:dyDescent="0.25">
      <c r="A28" s="13" t="s">
        <v>427</v>
      </c>
      <c r="B28" s="31" t="s">
        <v>428</v>
      </c>
      <c r="C28" s="31" t="s">
        <v>346</v>
      </c>
      <c r="D28" s="14">
        <v>597216</v>
      </c>
      <c r="E28" s="15">
        <v>3711.7</v>
      </c>
      <c r="F28" s="16">
        <v>1.2999999999999999E-2</v>
      </c>
      <c r="G28" s="16"/>
    </row>
    <row r="29" spans="1:7" x14ac:dyDescent="0.25">
      <c r="A29" s="13" t="s">
        <v>419</v>
      </c>
      <c r="B29" s="31" t="s">
        <v>420</v>
      </c>
      <c r="C29" s="31" t="s">
        <v>421</v>
      </c>
      <c r="D29" s="14">
        <v>753549</v>
      </c>
      <c r="E29" s="15">
        <v>3582.75</v>
      </c>
      <c r="F29" s="16">
        <v>1.26E-2</v>
      </c>
      <c r="G29" s="16"/>
    </row>
    <row r="30" spans="1:7" x14ac:dyDescent="0.25">
      <c r="A30" s="13" t="s">
        <v>405</v>
      </c>
      <c r="B30" s="31" t="s">
        <v>406</v>
      </c>
      <c r="C30" s="31" t="s">
        <v>260</v>
      </c>
      <c r="D30" s="14">
        <v>423456</v>
      </c>
      <c r="E30" s="15">
        <v>3581.17</v>
      </c>
      <c r="F30" s="16">
        <v>1.26E-2</v>
      </c>
      <c r="G30" s="16"/>
    </row>
    <row r="31" spans="1:7" x14ac:dyDescent="0.25">
      <c r="A31" s="13" t="s">
        <v>261</v>
      </c>
      <c r="B31" s="31" t="s">
        <v>262</v>
      </c>
      <c r="C31" s="31" t="s">
        <v>263</v>
      </c>
      <c r="D31" s="14">
        <v>189567</v>
      </c>
      <c r="E31" s="15">
        <v>3378.84</v>
      </c>
      <c r="F31" s="16">
        <v>1.1900000000000001E-2</v>
      </c>
      <c r="G31" s="16"/>
    </row>
    <row r="32" spans="1:7" x14ac:dyDescent="0.25">
      <c r="A32" s="13" t="s">
        <v>425</v>
      </c>
      <c r="B32" s="31" t="s">
        <v>426</v>
      </c>
      <c r="C32" s="31" t="s">
        <v>292</v>
      </c>
      <c r="D32" s="14">
        <v>55707</v>
      </c>
      <c r="E32" s="15">
        <v>3312.9</v>
      </c>
      <c r="F32" s="16">
        <v>1.1599999999999999E-2</v>
      </c>
      <c r="G32" s="16"/>
    </row>
    <row r="33" spans="1:7" x14ac:dyDescent="0.25">
      <c r="A33" s="13" t="s">
        <v>429</v>
      </c>
      <c r="B33" s="31" t="s">
        <v>430</v>
      </c>
      <c r="C33" s="31" t="s">
        <v>281</v>
      </c>
      <c r="D33" s="14">
        <v>403416</v>
      </c>
      <c r="E33" s="15">
        <v>3233.58</v>
      </c>
      <c r="F33" s="16">
        <v>1.14E-2</v>
      </c>
      <c r="G33" s="16"/>
    </row>
    <row r="34" spans="1:7" x14ac:dyDescent="0.25">
      <c r="A34" s="13" t="s">
        <v>1829</v>
      </c>
      <c r="B34" s="31" t="s">
        <v>1830</v>
      </c>
      <c r="C34" s="31" t="s">
        <v>864</v>
      </c>
      <c r="D34" s="14">
        <v>454440</v>
      </c>
      <c r="E34" s="15">
        <v>3191.53</v>
      </c>
      <c r="F34" s="16">
        <v>1.12E-2</v>
      </c>
      <c r="G34" s="16"/>
    </row>
    <row r="35" spans="1:7" x14ac:dyDescent="0.25">
      <c r="A35" s="13" t="s">
        <v>360</v>
      </c>
      <c r="B35" s="31" t="s">
        <v>361</v>
      </c>
      <c r="C35" s="31" t="s">
        <v>260</v>
      </c>
      <c r="D35" s="14">
        <v>1214957</v>
      </c>
      <c r="E35" s="15">
        <v>3151.6</v>
      </c>
      <c r="F35" s="16">
        <v>1.11E-2</v>
      </c>
      <c r="G35" s="16"/>
    </row>
    <row r="36" spans="1:7" x14ac:dyDescent="0.25">
      <c r="A36" s="13" t="s">
        <v>523</v>
      </c>
      <c r="B36" s="31" t="s">
        <v>524</v>
      </c>
      <c r="C36" s="31" t="s">
        <v>437</v>
      </c>
      <c r="D36" s="14">
        <v>25889</v>
      </c>
      <c r="E36" s="15">
        <v>3126.36</v>
      </c>
      <c r="F36" s="16">
        <v>1.0999999999999999E-2</v>
      </c>
      <c r="G36" s="16"/>
    </row>
    <row r="37" spans="1:7" x14ac:dyDescent="0.25">
      <c r="A37" s="13" t="s">
        <v>1217</v>
      </c>
      <c r="B37" s="31" t="s">
        <v>1218</v>
      </c>
      <c r="C37" s="31" t="s">
        <v>573</v>
      </c>
      <c r="D37" s="14">
        <v>3916042</v>
      </c>
      <c r="E37" s="15">
        <v>2986.77</v>
      </c>
      <c r="F37" s="16">
        <v>1.0500000000000001E-2</v>
      </c>
      <c r="G37" s="16"/>
    </row>
    <row r="38" spans="1:7" x14ac:dyDescent="0.25">
      <c r="A38" s="13" t="s">
        <v>285</v>
      </c>
      <c r="B38" s="31" t="s">
        <v>286</v>
      </c>
      <c r="C38" s="31" t="s">
        <v>287</v>
      </c>
      <c r="D38" s="14">
        <v>100612</v>
      </c>
      <c r="E38" s="15">
        <v>2972.78</v>
      </c>
      <c r="F38" s="16">
        <v>1.04E-2</v>
      </c>
      <c r="G38" s="16"/>
    </row>
    <row r="39" spans="1:7" x14ac:dyDescent="0.25">
      <c r="A39" s="13" t="s">
        <v>282</v>
      </c>
      <c r="B39" s="31" t="s">
        <v>283</v>
      </c>
      <c r="C39" s="31" t="s">
        <v>284</v>
      </c>
      <c r="D39" s="14">
        <v>741813</v>
      </c>
      <c r="E39" s="15">
        <v>2972.07</v>
      </c>
      <c r="F39" s="16">
        <v>1.04E-2</v>
      </c>
      <c r="G39" s="16"/>
    </row>
    <row r="40" spans="1:7" x14ac:dyDescent="0.25">
      <c r="A40" s="13" t="s">
        <v>1095</v>
      </c>
      <c r="B40" s="31" t="s">
        <v>1096</v>
      </c>
      <c r="C40" s="31" t="s">
        <v>1070</v>
      </c>
      <c r="D40" s="14">
        <v>357843</v>
      </c>
      <c r="E40" s="15">
        <v>2968.13</v>
      </c>
      <c r="F40" s="16">
        <v>1.04E-2</v>
      </c>
      <c r="G40" s="16"/>
    </row>
    <row r="41" spans="1:7" x14ac:dyDescent="0.25">
      <c r="A41" s="13" t="s">
        <v>376</v>
      </c>
      <c r="B41" s="31" t="s">
        <v>377</v>
      </c>
      <c r="C41" s="31" t="s">
        <v>378</v>
      </c>
      <c r="D41" s="14">
        <v>72496</v>
      </c>
      <c r="E41" s="15">
        <v>2927.39</v>
      </c>
      <c r="F41" s="16">
        <v>1.03E-2</v>
      </c>
      <c r="G41" s="16"/>
    </row>
    <row r="42" spans="1:7" x14ac:dyDescent="0.25">
      <c r="A42" s="13" t="s">
        <v>327</v>
      </c>
      <c r="B42" s="31" t="s">
        <v>328</v>
      </c>
      <c r="C42" s="31" t="s">
        <v>260</v>
      </c>
      <c r="D42" s="14">
        <v>806935</v>
      </c>
      <c r="E42" s="15">
        <v>2851.71</v>
      </c>
      <c r="F42" s="16">
        <v>0.01</v>
      </c>
      <c r="G42" s="16"/>
    </row>
    <row r="43" spans="1:7" x14ac:dyDescent="0.25">
      <c r="A43" s="13" t="s">
        <v>383</v>
      </c>
      <c r="B43" s="31" t="s">
        <v>384</v>
      </c>
      <c r="C43" s="31" t="s">
        <v>273</v>
      </c>
      <c r="D43" s="14">
        <v>321560</v>
      </c>
      <c r="E43" s="15">
        <v>2818.63</v>
      </c>
      <c r="F43" s="16">
        <v>9.9000000000000008E-3</v>
      </c>
      <c r="G43" s="16"/>
    </row>
    <row r="44" spans="1:7" x14ac:dyDescent="0.25">
      <c r="A44" s="13" t="s">
        <v>338</v>
      </c>
      <c r="B44" s="31" t="s">
        <v>339</v>
      </c>
      <c r="C44" s="31" t="s">
        <v>292</v>
      </c>
      <c r="D44" s="14">
        <v>119113</v>
      </c>
      <c r="E44" s="15">
        <v>2756.16</v>
      </c>
      <c r="F44" s="16">
        <v>9.7000000000000003E-3</v>
      </c>
      <c r="G44" s="16"/>
    </row>
    <row r="45" spans="1:7" x14ac:dyDescent="0.25">
      <c r="A45" s="13" t="s">
        <v>488</v>
      </c>
      <c r="B45" s="31" t="s">
        <v>489</v>
      </c>
      <c r="C45" s="31" t="s">
        <v>389</v>
      </c>
      <c r="D45" s="14">
        <v>373603</v>
      </c>
      <c r="E45" s="15">
        <v>2749.53</v>
      </c>
      <c r="F45" s="16">
        <v>9.7000000000000003E-3</v>
      </c>
      <c r="G45" s="16"/>
    </row>
    <row r="46" spans="1:7" x14ac:dyDescent="0.25">
      <c r="A46" s="13" t="s">
        <v>1712</v>
      </c>
      <c r="B46" s="31" t="s">
        <v>1713</v>
      </c>
      <c r="C46" s="31" t="s">
        <v>284</v>
      </c>
      <c r="D46" s="14">
        <v>90271</v>
      </c>
      <c r="E46" s="15">
        <v>2740</v>
      </c>
      <c r="F46" s="16">
        <v>9.5999999999999992E-3</v>
      </c>
      <c r="G46" s="16"/>
    </row>
    <row r="47" spans="1:7" x14ac:dyDescent="0.25">
      <c r="A47" s="13" t="s">
        <v>959</v>
      </c>
      <c r="B47" s="31" t="s">
        <v>960</v>
      </c>
      <c r="C47" s="31" t="s">
        <v>281</v>
      </c>
      <c r="D47" s="14">
        <v>60092</v>
      </c>
      <c r="E47" s="15">
        <v>2629.33</v>
      </c>
      <c r="F47" s="16">
        <v>9.1999999999999998E-3</v>
      </c>
      <c r="G47" s="16"/>
    </row>
    <row r="48" spans="1:7" x14ac:dyDescent="0.25">
      <c r="A48" s="13" t="s">
        <v>312</v>
      </c>
      <c r="B48" s="31" t="s">
        <v>313</v>
      </c>
      <c r="C48" s="31" t="s">
        <v>260</v>
      </c>
      <c r="D48" s="14">
        <v>225032</v>
      </c>
      <c r="E48" s="15">
        <v>2613.3000000000002</v>
      </c>
      <c r="F48" s="16">
        <v>9.1999999999999998E-3</v>
      </c>
      <c r="G48" s="16"/>
    </row>
    <row r="49" spans="1:7" x14ac:dyDescent="0.25">
      <c r="A49" s="13" t="s">
        <v>413</v>
      </c>
      <c r="B49" s="31" t="s">
        <v>414</v>
      </c>
      <c r="C49" s="31" t="s">
        <v>281</v>
      </c>
      <c r="D49" s="14">
        <v>287434</v>
      </c>
      <c r="E49" s="15">
        <v>2600.6999999999998</v>
      </c>
      <c r="F49" s="16">
        <v>9.1000000000000004E-3</v>
      </c>
      <c r="G49" s="16"/>
    </row>
    <row r="50" spans="1:7" x14ac:dyDescent="0.25">
      <c r="A50" s="13" t="s">
        <v>307</v>
      </c>
      <c r="B50" s="31" t="s">
        <v>308</v>
      </c>
      <c r="C50" s="31" t="s">
        <v>281</v>
      </c>
      <c r="D50" s="14">
        <v>223718</v>
      </c>
      <c r="E50" s="15">
        <v>2590.65</v>
      </c>
      <c r="F50" s="16">
        <v>9.1000000000000004E-3</v>
      </c>
      <c r="G50" s="16"/>
    </row>
    <row r="51" spans="1:7" x14ac:dyDescent="0.25">
      <c r="A51" s="13" t="s">
        <v>496</v>
      </c>
      <c r="B51" s="31" t="s">
        <v>497</v>
      </c>
      <c r="C51" s="31" t="s">
        <v>404</v>
      </c>
      <c r="D51" s="14">
        <v>648717</v>
      </c>
      <c r="E51" s="15">
        <v>2561.13</v>
      </c>
      <c r="F51" s="16">
        <v>8.9999999999999993E-3</v>
      </c>
      <c r="G51" s="16"/>
    </row>
    <row r="52" spans="1:7" x14ac:dyDescent="0.25">
      <c r="A52" s="13" t="s">
        <v>1807</v>
      </c>
      <c r="B52" s="31" t="s">
        <v>1808</v>
      </c>
      <c r="C52" s="31" t="s">
        <v>346</v>
      </c>
      <c r="D52" s="14">
        <v>217438</v>
      </c>
      <c r="E52" s="15">
        <v>2529.02</v>
      </c>
      <c r="F52" s="16">
        <v>8.8999999999999999E-3</v>
      </c>
      <c r="G52" s="16"/>
    </row>
    <row r="53" spans="1:7" x14ac:dyDescent="0.25">
      <c r="A53" s="13" t="s">
        <v>385</v>
      </c>
      <c r="B53" s="31" t="s">
        <v>386</v>
      </c>
      <c r="C53" s="31" t="s">
        <v>295</v>
      </c>
      <c r="D53" s="14">
        <v>224677</v>
      </c>
      <c r="E53" s="15">
        <v>2504.4699999999998</v>
      </c>
      <c r="F53" s="16">
        <v>8.8000000000000005E-3</v>
      </c>
      <c r="G53" s="16"/>
    </row>
    <row r="54" spans="1:7" x14ac:dyDescent="0.25">
      <c r="A54" s="13" t="s">
        <v>319</v>
      </c>
      <c r="B54" s="31" t="s">
        <v>320</v>
      </c>
      <c r="C54" s="31" t="s">
        <v>295</v>
      </c>
      <c r="D54" s="14">
        <v>179541</v>
      </c>
      <c r="E54" s="15">
        <v>2408.7199999999998</v>
      </c>
      <c r="F54" s="16">
        <v>8.5000000000000006E-3</v>
      </c>
      <c r="G54" s="16"/>
    </row>
    <row r="55" spans="1:7" x14ac:dyDescent="0.25">
      <c r="A55" s="13" t="s">
        <v>274</v>
      </c>
      <c r="B55" s="31" t="s">
        <v>275</v>
      </c>
      <c r="C55" s="31" t="s">
        <v>273</v>
      </c>
      <c r="D55" s="14">
        <v>89716</v>
      </c>
      <c r="E55" s="15">
        <v>2407.5300000000002</v>
      </c>
      <c r="F55" s="16">
        <v>8.5000000000000006E-3</v>
      </c>
      <c r="G55" s="16"/>
    </row>
    <row r="56" spans="1:7" x14ac:dyDescent="0.25">
      <c r="A56" s="13" t="s">
        <v>447</v>
      </c>
      <c r="B56" s="31" t="s">
        <v>448</v>
      </c>
      <c r="C56" s="31" t="s">
        <v>366</v>
      </c>
      <c r="D56" s="14">
        <v>360786</v>
      </c>
      <c r="E56" s="15">
        <v>2363.33</v>
      </c>
      <c r="F56" s="16">
        <v>8.3000000000000001E-3</v>
      </c>
      <c r="G56" s="16"/>
    </row>
    <row r="57" spans="1:7" x14ac:dyDescent="0.25">
      <c r="A57" s="13" t="s">
        <v>929</v>
      </c>
      <c r="B57" s="31" t="s">
        <v>930</v>
      </c>
      <c r="C57" s="31" t="s">
        <v>326</v>
      </c>
      <c r="D57" s="14">
        <v>157885</v>
      </c>
      <c r="E57" s="15">
        <v>2353.59</v>
      </c>
      <c r="F57" s="16">
        <v>8.3000000000000001E-3</v>
      </c>
      <c r="G57" s="16"/>
    </row>
    <row r="58" spans="1:7" x14ac:dyDescent="0.25">
      <c r="A58" s="13" t="s">
        <v>858</v>
      </c>
      <c r="B58" s="31" t="s">
        <v>859</v>
      </c>
      <c r="C58" s="31" t="s">
        <v>346</v>
      </c>
      <c r="D58" s="14">
        <v>293414</v>
      </c>
      <c r="E58" s="15">
        <v>2332.64</v>
      </c>
      <c r="F58" s="16">
        <v>8.2000000000000007E-3</v>
      </c>
      <c r="G58" s="16"/>
    </row>
    <row r="59" spans="1:7" x14ac:dyDescent="0.25">
      <c r="A59" s="13" t="s">
        <v>422</v>
      </c>
      <c r="B59" s="31" t="s">
        <v>423</v>
      </c>
      <c r="C59" s="31" t="s">
        <v>424</v>
      </c>
      <c r="D59" s="14">
        <v>261161</v>
      </c>
      <c r="E59" s="15">
        <v>2309.84</v>
      </c>
      <c r="F59" s="16">
        <v>8.0999999999999996E-3</v>
      </c>
      <c r="G59" s="16"/>
    </row>
    <row r="60" spans="1:7" x14ac:dyDescent="0.25">
      <c r="A60" s="13" t="s">
        <v>1892</v>
      </c>
      <c r="B60" s="31" t="s">
        <v>1893</v>
      </c>
      <c r="C60" s="31" t="s">
        <v>378</v>
      </c>
      <c r="D60" s="14">
        <v>172872</v>
      </c>
      <c r="E60" s="15">
        <v>2235.9299999999998</v>
      </c>
      <c r="F60" s="16">
        <v>7.9000000000000008E-3</v>
      </c>
      <c r="G60" s="16"/>
    </row>
    <row r="61" spans="1:7" x14ac:dyDescent="0.25">
      <c r="A61" s="13" t="s">
        <v>1071</v>
      </c>
      <c r="B61" s="31" t="s">
        <v>1072</v>
      </c>
      <c r="C61" s="31" t="s">
        <v>352</v>
      </c>
      <c r="D61" s="14">
        <v>315735</v>
      </c>
      <c r="E61" s="15">
        <v>2214.88</v>
      </c>
      <c r="F61" s="16">
        <v>7.7999999999999996E-3</v>
      </c>
      <c r="G61" s="16"/>
    </row>
    <row r="62" spans="1:7" x14ac:dyDescent="0.25">
      <c r="A62" s="13" t="s">
        <v>317</v>
      </c>
      <c r="B62" s="31" t="s">
        <v>318</v>
      </c>
      <c r="C62" s="31" t="s">
        <v>295</v>
      </c>
      <c r="D62" s="14">
        <v>156681</v>
      </c>
      <c r="E62" s="15">
        <v>2168.4699999999998</v>
      </c>
      <c r="F62" s="16">
        <v>7.6E-3</v>
      </c>
      <c r="G62" s="16"/>
    </row>
    <row r="63" spans="1:7" x14ac:dyDescent="0.25">
      <c r="A63" s="13" t="s">
        <v>358</v>
      </c>
      <c r="B63" s="31" t="s">
        <v>359</v>
      </c>
      <c r="C63" s="31" t="s">
        <v>287</v>
      </c>
      <c r="D63" s="14">
        <v>63704</v>
      </c>
      <c r="E63" s="15">
        <v>2142.88</v>
      </c>
      <c r="F63" s="16">
        <v>7.4999999999999997E-3</v>
      </c>
      <c r="G63" s="16"/>
    </row>
    <row r="64" spans="1:7" x14ac:dyDescent="0.25">
      <c r="A64" s="13" t="s">
        <v>411</v>
      </c>
      <c r="B64" s="31" t="s">
        <v>412</v>
      </c>
      <c r="C64" s="31" t="s">
        <v>311</v>
      </c>
      <c r="D64" s="14">
        <v>96311</v>
      </c>
      <c r="E64" s="15">
        <v>2132.23</v>
      </c>
      <c r="F64" s="16">
        <v>7.4999999999999997E-3</v>
      </c>
      <c r="G64" s="16"/>
    </row>
    <row r="65" spans="1:7" x14ac:dyDescent="0.25">
      <c r="A65" s="13" t="s">
        <v>473</v>
      </c>
      <c r="B65" s="31" t="s">
        <v>474</v>
      </c>
      <c r="C65" s="31" t="s">
        <v>352</v>
      </c>
      <c r="D65" s="14">
        <v>143692</v>
      </c>
      <c r="E65" s="15">
        <v>2070.6</v>
      </c>
      <c r="F65" s="16">
        <v>7.3000000000000001E-3</v>
      </c>
      <c r="G65" s="16"/>
    </row>
    <row r="66" spans="1:7" x14ac:dyDescent="0.25">
      <c r="A66" s="13" t="s">
        <v>887</v>
      </c>
      <c r="B66" s="31" t="s">
        <v>888</v>
      </c>
      <c r="C66" s="31" t="s">
        <v>557</v>
      </c>
      <c r="D66" s="14">
        <v>1010778</v>
      </c>
      <c r="E66" s="15">
        <v>2065.9299999999998</v>
      </c>
      <c r="F66" s="16">
        <v>7.3000000000000001E-3</v>
      </c>
      <c r="G66" s="16"/>
    </row>
    <row r="67" spans="1:7" x14ac:dyDescent="0.25">
      <c r="A67" s="13" t="s">
        <v>393</v>
      </c>
      <c r="B67" s="31" t="s">
        <v>394</v>
      </c>
      <c r="C67" s="31" t="s">
        <v>395</v>
      </c>
      <c r="D67" s="14">
        <v>565166</v>
      </c>
      <c r="E67" s="15">
        <v>2059.75</v>
      </c>
      <c r="F67" s="16">
        <v>7.1999999999999998E-3</v>
      </c>
      <c r="G67" s="16"/>
    </row>
    <row r="68" spans="1:7" x14ac:dyDescent="0.25">
      <c r="A68" s="13" t="s">
        <v>336</v>
      </c>
      <c r="B68" s="31" t="s">
        <v>337</v>
      </c>
      <c r="C68" s="31" t="s">
        <v>292</v>
      </c>
      <c r="D68" s="14">
        <v>126975</v>
      </c>
      <c r="E68" s="15">
        <v>2033.12</v>
      </c>
      <c r="F68" s="16">
        <v>7.1000000000000004E-3</v>
      </c>
      <c r="G68" s="16"/>
    </row>
    <row r="69" spans="1:7" x14ac:dyDescent="0.25">
      <c r="A69" s="13" t="s">
        <v>314</v>
      </c>
      <c r="B69" s="31" t="s">
        <v>315</v>
      </c>
      <c r="C69" s="31" t="s">
        <v>316</v>
      </c>
      <c r="D69" s="14">
        <v>18638</v>
      </c>
      <c r="E69" s="15">
        <v>2002.65</v>
      </c>
      <c r="F69" s="16">
        <v>7.0000000000000001E-3</v>
      </c>
      <c r="G69" s="16"/>
    </row>
    <row r="70" spans="1:7" x14ac:dyDescent="0.25">
      <c r="A70" s="13" t="s">
        <v>1127</v>
      </c>
      <c r="B70" s="31" t="s">
        <v>1128</v>
      </c>
      <c r="C70" s="31" t="s">
        <v>366</v>
      </c>
      <c r="D70" s="14">
        <v>453746</v>
      </c>
      <c r="E70" s="15">
        <v>1995.8</v>
      </c>
      <c r="F70" s="16">
        <v>7.0000000000000001E-3</v>
      </c>
      <c r="G70" s="16"/>
    </row>
    <row r="71" spans="1:7" x14ac:dyDescent="0.25">
      <c r="A71" s="13" t="s">
        <v>494</v>
      </c>
      <c r="B71" s="31" t="s">
        <v>495</v>
      </c>
      <c r="C71" s="31" t="s">
        <v>304</v>
      </c>
      <c r="D71" s="14">
        <v>1874618</v>
      </c>
      <c r="E71" s="15">
        <v>1973.97</v>
      </c>
      <c r="F71" s="16">
        <v>6.8999999999999999E-3</v>
      </c>
      <c r="G71" s="16"/>
    </row>
    <row r="72" spans="1:7" x14ac:dyDescent="0.25">
      <c r="A72" s="13" t="s">
        <v>279</v>
      </c>
      <c r="B72" s="31" t="s">
        <v>280</v>
      </c>
      <c r="C72" s="31" t="s">
        <v>281</v>
      </c>
      <c r="D72" s="14">
        <v>61519</v>
      </c>
      <c r="E72" s="15">
        <v>1944.06</v>
      </c>
      <c r="F72" s="16">
        <v>6.7999999999999996E-3</v>
      </c>
      <c r="G72" s="16"/>
    </row>
    <row r="73" spans="1:7" x14ac:dyDescent="0.25">
      <c r="A73" s="13" t="s">
        <v>440</v>
      </c>
      <c r="B73" s="31" t="s">
        <v>441</v>
      </c>
      <c r="C73" s="31" t="s">
        <v>257</v>
      </c>
      <c r="D73" s="14">
        <v>568278</v>
      </c>
      <c r="E73" s="15">
        <v>1906</v>
      </c>
      <c r="F73" s="16">
        <v>6.7000000000000002E-3</v>
      </c>
      <c r="G73" s="16"/>
    </row>
    <row r="74" spans="1:7" x14ac:dyDescent="0.25">
      <c r="A74" s="13" t="s">
        <v>1115</v>
      </c>
      <c r="B74" s="31" t="s">
        <v>1116</v>
      </c>
      <c r="C74" s="31" t="s">
        <v>281</v>
      </c>
      <c r="D74" s="14">
        <v>248364</v>
      </c>
      <c r="E74" s="15">
        <v>1875.27</v>
      </c>
      <c r="F74" s="16">
        <v>6.6E-3</v>
      </c>
      <c r="G74" s="16"/>
    </row>
    <row r="75" spans="1:7" x14ac:dyDescent="0.25">
      <c r="A75" s="13" t="s">
        <v>515</v>
      </c>
      <c r="B75" s="31" t="s">
        <v>516</v>
      </c>
      <c r="C75" s="31" t="s">
        <v>273</v>
      </c>
      <c r="D75" s="14">
        <v>83654</v>
      </c>
      <c r="E75" s="15">
        <v>1854.11</v>
      </c>
      <c r="F75" s="16">
        <v>6.4999999999999997E-3</v>
      </c>
      <c r="G75" s="16"/>
    </row>
    <row r="76" spans="1:7" x14ac:dyDescent="0.25">
      <c r="A76" s="13" t="s">
        <v>344</v>
      </c>
      <c r="B76" s="31" t="s">
        <v>345</v>
      </c>
      <c r="C76" s="31" t="s">
        <v>346</v>
      </c>
      <c r="D76" s="14">
        <v>192448</v>
      </c>
      <c r="E76" s="15">
        <v>1851.93</v>
      </c>
      <c r="F76" s="16">
        <v>6.4999999999999997E-3</v>
      </c>
      <c r="G76" s="16"/>
    </row>
    <row r="77" spans="1:7" x14ac:dyDescent="0.25">
      <c r="A77" s="13" t="s">
        <v>367</v>
      </c>
      <c r="B77" s="31" t="s">
        <v>368</v>
      </c>
      <c r="C77" s="31" t="s">
        <v>287</v>
      </c>
      <c r="D77" s="14">
        <v>15044</v>
      </c>
      <c r="E77" s="15">
        <v>1851.31</v>
      </c>
      <c r="F77" s="16">
        <v>6.4999999999999997E-3</v>
      </c>
      <c r="G77" s="16"/>
    </row>
    <row r="78" spans="1:7" x14ac:dyDescent="0.25">
      <c r="A78" s="13" t="s">
        <v>513</v>
      </c>
      <c r="B78" s="31" t="s">
        <v>514</v>
      </c>
      <c r="C78" s="31" t="s">
        <v>366</v>
      </c>
      <c r="D78" s="14">
        <v>50202</v>
      </c>
      <c r="E78" s="15">
        <v>1827.55</v>
      </c>
      <c r="F78" s="16">
        <v>6.4000000000000003E-3</v>
      </c>
      <c r="G78" s="16"/>
    </row>
    <row r="79" spans="1:7" x14ac:dyDescent="0.25">
      <c r="A79" s="13" t="s">
        <v>298</v>
      </c>
      <c r="B79" s="31" t="s">
        <v>299</v>
      </c>
      <c r="C79" s="31" t="s">
        <v>287</v>
      </c>
      <c r="D79" s="14">
        <v>242017</v>
      </c>
      <c r="E79" s="15">
        <v>1824.81</v>
      </c>
      <c r="F79" s="16">
        <v>6.4000000000000003E-3</v>
      </c>
      <c r="G79" s="16"/>
    </row>
    <row r="80" spans="1:7" x14ac:dyDescent="0.25">
      <c r="A80" s="13" t="s">
        <v>458</v>
      </c>
      <c r="B80" s="31" t="s">
        <v>459</v>
      </c>
      <c r="C80" s="31" t="s">
        <v>451</v>
      </c>
      <c r="D80" s="14">
        <v>118968</v>
      </c>
      <c r="E80" s="15">
        <v>1792.01</v>
      </c>
      <c r="F80" s="16">
        <v>6.3E-3</v>
      </c>
      <c r="G80" s="16"/>
    </row>
    <row r="81" spans="1:7" x14ac:dyDescent="0.25">
      <c r="A81" s="13" t="s">
        <v>505</v>
      </c>
      <c r="B81" s="31" t="s">
        <v>506</v>
      </c>
      <c r="C81" s="31" t="s">
        <v>287</v>
      </c>
      <c r="D81" s="14">
        <v>26862</v>
      </c>
      <c r="E81" s="15">
        <v>1769.13</v>
      </c>
      <c r="F81" s="16">
        <v>6.1999999999999998E-3</v>
      </c>
      <c r="G81" s="16"/>
    </row>
    <row r="82" spans="1:7" x14ac:dyDescent="0.25">
      <c r="A82" s="13" t="s">
        <v>402</v>
      </c>
      <c r="B82" s="31" t="s">
        <v>403</v>
      </c>
      <c r="C82" s="31" t="s">
        <v>404</v>
      </c>
      <c r="D82" s="14">
        <v>1127674</v>
      </c>
      <c r="E82" s="15">
        <v>1738.08</v>
      </c>
      <c r="F82" s="16">
        <v>6.1000000000000004E-3</v>
      </c>
      <c r="G82" s="16"/>
    </row>
    <row r="83" spans="1:7" x14ac:dyDescent="0.25">
      <c r="A83" s="13" t="s">
        <v>362</v>
      </c>
      <c r="B83" s="31" t="s">
        <v>363</v>
      </c>
      <c r="C83" s="31" t="s">
        <v>355</v>
      </c>
      <c r="D83" s="14">
        <v>83499</v>
      </c>
      <c r="E83" s="15">
        <v>1716.07</v>
      </c>
      <c r="F83" s="16">
        <v>6.0000000000000001E-3</v>
      </c>
      <c r="G83" s="16"/>
    </row>
    <row r="84" spans="1:7" x14ac:dyDescent="0.25">
      <c r="A84" s="13" t="s">
        <v>862</v>
      </c>
      <c r="B84" s="31" t="s">
        <v>863</v>
      </c>
      <c r="C84" s="31" t="s">
        <v>864</v>
      </c>
      <c r="D84" s="14">
        <v>299738</v>
      </c>
      <c r="E84" s="15">
        <v>1711.35</v>
      </c>
      <c r="F84" s="16">
        <v>6.0000000000000001E-3</v>
      </c>
      <c r="G84" s="16"/>
    </row>
    <row r="85" spans="1:7" x14ac:dyDescent="0.25">
      <c r="A85" s="13" t="s">
        <v>860</v>
      </c>
      <c r="B85" s="31" t="s">
        <v>861</v>
      </c>
      <c r="C85" s="31" t="s">
        <v>260</v>
      </c>
      <c r="D85" s="14">
        <v>192824</v>
      </c>
      <c r="E85" s="15">
        <v>1624.93</v>
      </c>
      <c r="F85" s="16">
        <v>5.7000000000000002E-3</v>
      </c>
      <c r="G85" s="16"/>
    </row>
    <row r="86" spans="1:7" x14ac:dyDescent="0.25">
      <c r="A86" s="13" t="s">
        <v>334</v>
      </c>
      <c r="B86" s="31" t="s">
        <v>335</v>
      </c>
      <c r="C86" s="31" t="s">
        <v>281</v>
      </c>
      <c r="D86" s="14">
        <v>670102</v>
      </c>
      <c r="E86" s="15">
        <v>1609.59</v>
      </c>
      <c r="F86" s="16">
        <v>5.7000000000000002E-3</v>
      </c>
      <c r="G86" s="16"/>
    </row>
    <row r="87" spans="1:7" x14ac:dyDescent="0.25">
      <c r="A87" s="13" t="s">
        <v>1097</v>
      </c>
      <c r="B87" s="31" t="s">
        <v>1098</v>
      </c>
      <c r="C87" s="31" t="s">
        <v>292</v>
      </c>
      <c r="D87" s="14">
        <v>56722</v>
      </c>
      <c r="E87" s="15">
        <v>1591.11</v>
      </c>
      <c r="F87" s="16">
        <v>5.5999999999999999E-3</v>
      </c>
      <c r="G87" s="16"/>
    </row>
    <row r="88" spans="1:7" x14ac:dyDescent="0.25">
      <c r="A88" s="13" t="s">
        <v>1111</v>
      </c>
      <c r="B88" s="31" t="s">
        <v>1112</v>
      </c>
      <c r="C88" s="31" t="s">
        <v>292</v>
      </c>
      <c r="D88" s="14">
        <v>76488</v>
      </c>
      <c r="E88" s="15">
        <v>1579.02</v>
      </c>
      <c r="F88" s="16">
        <v>5.4999999999999997E-3</v>
      </c>
      <c r="G88" s="16"/>
    </row>
    <row r="89" spans="1:7" x14ac:dyDescent="0.25">
      <c r="A89" s="13" t="s">
        <v>290</v>
      </c>
      <c r="B89" s="31" t="s">
        <v>291</v>
      </c>
      <c r="C89" s="31" t="s">
        <v>292</v>
      </c>
      <c r="D89" s="14">
        <v>85385</v>
      </c>
      <c r="E89" s="15">
        <v>1500.39</v>
      </c>
      <c r="F89" s="16">
        <v>5.3E-3</v>
      </c>
      <c r="G89" s="16"/>
    </row>
    <row r="90" spans="1:7" x14ac:dyDescent="0.25">
      <c r="A90" s="13" t="s">
        <v>409</v>
      </c>
      <c r="B90" s="31" t="s">
        <v>410</v>
      </c>
      <c r="C90" s="31" t="s">
        <v>260</v>
      </c>
      <c r="D90" s="14">
        <v>1190992</v>
      </c>
      <c r="E90" s="15">
        <v>1470.28</v>
      </c>
      <c r="F90" s="16">
        <v>5.1999999999999998E-3</v>
      </c>
      <c r="G90" s="16"/>
    </row>
    <row r="91" spans="1:7" x14ac:dyDescent="0.25">
      <c r="A91" s="13" t="s">
        <v>342</v>
      </c>
      <c r="B91" s="31" t="s">
        <v>343</v>
      </c>
      <c r="C91" s="31" t="s">
        <v>295</v>
      </c>
      <c r="D91" s="14">
        <v>29947</v>
      </c>
      <c r="E91" s="15">
        <v>1460.58</v>
      </c>
      <c r="F91" s="16">
        <v>5.1000000000000004E-3</v>
      </c>
      <c r="G91" s="16"/>
    </row>
    <row r="92" spans="1:7" x14ac:dyDescent="0.25">
      <c r="A92" s="13" t="s">
        <v>1363</v>
      </c>
      <c r="B92" s="31" t="s">
        <v>1364</v>
      </c>
      <c r="C92" s="31" t="s">
        <v>281</v>
      </c>
      <c r="D92" s="14">
        <v>464352</v>
      </c>
      <c r="E92" s="15">
        <v>1416.27</v>
      </c>
      <c r="F92" s="16">
        <v>5.0000000000000001E-3</v>
      </c>
      <c r="G92" s="16"/>
    </row>
    <row r="93" spans="1:7" x14ac:dyDescent="0.25">
      <c r="A93" s="13" t="s">
        <v>3270</v>
      </c>
      <c r="B93" s="31" t="s">
        <v>3271</v>
      </c>
      <c r="C93" s="31" t="s">
        <v>260</v>
      </c>
      <c r="D93" s="14">
        <v>2716797</v>
      </c>
      <c r="E93" s="15">
        <v>1372.25</v>
      </c>
      <c r="F93" s="16">
        <v>4.7999999999999996E-3</v>
      </c>
      <c r="G93" s="16"/>
    </row>
    <row r="94" spans="1:7" x14ac:dyDescent="0.25">
      <c r="A94" s="13" t="s">
        <v>460</v>
      </c>
      <c r="B94" s="31" t="s">
        <v>461</v>
      </c>
      <c r="C94" s="31" t="s">
        <v>451</v>
      </c>
      <c r="D94" s="14">
        <v>92703</v>
      </c>
      <c r="E94" s="15">
        <v>1363.94</v>
      </c>
      <c r="F94" s="16">
        <v>4.7999999999999996E-3</v>
      </c>
      <c r="G94" s="16"/>
    </row>
    <row r="95" spans="1:7" x14ac:dyDescent="0.25">
      <c r="A95" s="13" t="s">
        <v>867</v>
      </c>
      <c r="B95" s="31" t="s">
        <v>868</v>
      </c>
      <c r="C95" s="31" t="s">
        <v>281</v>
      </c>
      <c r="D95" s="14">
        <v>473024</v>
      </c>
      <c r="E95" s="15">
        <v>1353.32</v>
      </c>
      <c r="F95" s="16">
        <v>4.7999999999999996E-3</v>
      </c>
      <c r="G95" s="16"/>
    </row>
    <row r="96" spans="1:7" x14ac:dyDescent="0.25">
      <c r="A96" s="13" t="s">
        <v>449</v>
      </c>
      <c r="B96" s="31" t="s">
        <v>450</v>
      </c>
      <c r="C96" s="31" t="s">
        <v>451</v>
      </c>
      <c r="D96" s="14">
        <v>198670</v>
      </c>
      <c r="E96" s="15">
        <v>1292.8499999999999</v>
      </c>
      <c r="F96" s="16">
        <v>4.4999999999999997E-3</v>
      </c>
      <c r="G96" s="16"/>
    </row>
    <row r="97" spans="1:7" x14ac:dyDescent="0.25">
      <c r="A97" s="13" t="s">
        <v>869</v>
      </c>
      <c r="B97" s="31" t="s">
        <v>870</v>
      </c>
      <c r="C97" s="31" t="s">
        <v>304</v>
      </c>
      <c r="D97" s="14">
        <v>560499</v>
      </c>
      <c r="E97" s="15">
        <v>1283.43</v>
      </c>
      <c r="F97" s="16">
        <v>4.4999999999999997E-3</v>
      </c>
      <c r="G97" s="16"/>
    </row>
    <row r="98" spans="1:7" x14ac:dyDescent="0.25">
      <c r="A98" s="13" t="s">
        <v>340</v>
      </c>
      <c r="B98" s="31" t="s">
        <v>341</v>
      </c>
      <c r="C98" s="31" t="s">
        <v>281</v>
      </c>
      <c r="D98" s="14">
        <v>91971</v>
      </c>
      <c r="E98" s="15">
        <v>1245.93</v>
      </c>
      <c r="F98" s="16">
        <v>4.4000000000000003E-3</v>
      </c>
      <c r="G98" s="16"/>
    </row>
    <row r="99" spans="1:7" x14ac:dyDescent="0.25">
      <c r="A99" s="13" t="s">
        <v>331</v>
      </c>
      <c r="B99" s="31" t="s">
        <v>332</v>
      </c>
      <c r="C99" s="31" t="s">
        <v>333</v>
      </c>
      <c r="D99" s="14">
        <v>37230</v>
      </c>
      <c r="E99" s="15">
        <v>1153.68</v>
      </c>
      <c r="F99" s="16">
        <v>4.1000000000000003E-3</v>
      </c>
      <c r="G99" s="16"/>
    </row>
    <row r="100" spans="1:7" x14ac:dyDescent="0.25">
      <c r="A100" s="13" t="s">
        <v>347</v>
      </c>
      <c r="B100" s="31" t="s">
        <v>348</v>
      </c>
      <c r="C100" s="31" t="s">
        <v>349</v>
      </c>
      <c r="D100" s="14">
        <v>69399</v>
      </c>
      <c r="E100" s="15">
        <v>990.88</v>
      </c>
      <c r="F100" s="16">
        <v>3.5000000000000001E-3</v>
      </c>
      <c r="G100" s="16"/>
    </row>
    <row r="101" spans="1:7" x14ac:dyDescent="0.25">
      <c r="A101" s="13" t="s">
        <v>490</v>
      </c>
      <c r="B101" s="31" t="s">
        <v>491</v>
      </c>
      <c r="C101" s="31" t="s">
        <v>292</v>
      </c>
      <c r="D101" s="14">
        <v>46775</v>
      </c>
      <c r="E101" s="15">
        <v>938.21</v>
      </c>
      <c r="F101" s="16">
        <v>3.3E-3</v>
      </c>
      <c r="G101" s="16"/>
    </row>
    <row r="102" spans="1:7" x14ac:dyDescent="0.25">
      <c r="A102" s="13" t="s">
        <v>1929</v>
      </c>
      <c r="B102" s="31" t="s">
        <v>1930</v>
      </c>
      <c r="C102" s="31" t="s">
        <v>864</v>
      </c>
      <c r="D102" s="14">
        <v>88622</v>
      </c>
      <c r="E102" s="15">
        <v>937</v>
      </c>
      <c r="F102" s="16">
        <v>3.3E-3</v>
      </c>
      <c r="G102" s="16"/>
    </row>
    <row r="103" spans="1:7" x14ac:dyDescent="0.25">
      <c r="A103" s="13" t="s">
        <v>456</v>
      </c>
      <c r="B103" s="31" t="s">
        <v>457</v>
      </c>
      <c r="C103" s="31" t="s">
        <v>304</v>
      </c>
      <c r="D103" s="14">
        <v>332079</v>
      </c>
      <c r="E103" s="15">
        <v>863.57</v>
      </c>
      <c r="F103" s="16">
        <v>3.0000000000000001E-3</v>
      </c>
      <c r="G103" s="16"/>
    </row>
    <row r="104" spans="1:7" x14ac:dyDescent="0.25">
      <c r="A104" s="13" t="s">
        <v>511</v>
      </c>
      <c r="B104" s="31" t="s">
        <v>512</v>
      </c>
      <c r="C104" s="31" t="s">
        <v>323</v>
      </c>
      <c r="D104" s="14">
        <v>15668</v>
      </c>
      <c r="E104" s="15">
        <v>849.68</v>
      </c>
      <c r="F104" s="16">
        <v>3.0000000000000001E-3</v>
      </c>
      <c r="G104" s="16"/>
    </row>
    <row r="105" spans="1:7" x14ac:dyDescent="0.25">
      <c r="A105" s="13" t="s">
        <v>943</v>
      </c>
      <c r="B105" s="31" t="s">
        <v>944</v>
      </c>
      <c r="C105" s="31" t="s">
        <v>263</v>
      </c>
      <c r="D105" s="14">
        <v>201304</v>
      </c>
      <c r="E105" s="15">
        <v>841.75</v>
      </c>
      <c r="F105" s="16">
        <v>3.0000000000000001E-3</v>
      </c>
      <c r="G105" s="16"/>
    </row>
    <row r="106" spans="1:7" x14ac:dyDescent="0.25">
      <c r="A106" s="13" t="s">
        <v>364</v>
      </c>
      <c r="B106" s="31" t="s">
        <v>365</v>
      </c>
      <c r="C106" s="31" t="s">
        <v>366</v>
      </c>
      <c r="D106" s="14">
        <v>333818</v>
      </c>
      <c r="E106" s="15">
        <v>819.52</v>
      </c>
      <c r="F106" s="16">
        <v>2.8999999999999998E-3</v>
      </c>
      <c r="G106" s="16"/>
    </row>
    <row r="107" spans="1:7" x14ac:dyDescent="0.25">
      <c r="A107" s="13" t="s">
        <v>519</v>
      </c>
      <c r="B107" s="31" t="s">
        <v>520</v>
      </c>
      <c r="C107" s="31" t="s">
        <v>295</v>
      </c>
      <c r="D107" s="14">
        <v>20354</v>
      </c>
      <c r="E107" s="15">
        <v>816.97</v>
      </c>
      <c r="F107" s="16">
        <v>2.8999999999999998E-3</v>
      </c>
      <c r="G107" s="16"/>
    </row>
    <row r="108" spans="1:7" x14ac:dyDescent="0.25">
      <c r="A108" s="13" t="s">
        <v>883</v>
      </c>
      <c r="B108" s="31" t="s">
        <v>884</v>
      </c>
      <c r="C108" s="31" t="s">
        <v>284</v>
      </c>
      <c r="D108" s="14">
        <v>69995</v>
      </c>
      <c r="E108" s="15">
        <v>767.57</v>
      </c>
      <c r="F108" s="16">
        <v>2.7000000000000001E-3</v>
      </c>
      <c r="G108" s="16"/>
    </row>
    <row r="109" spans="1:7" x14ac:dyDescent="0.25">
      <c r="A109" s="13" t="s">
        <v>477</v>
      </c>
      <c r="B109" s="31" t="s">
        <v>478</v>
      </c>
      <c r="C109" s="31" t="s">
        <v>349</v>
      </c>
      <c r="D109" s="14">
        <v>316709</v>
      </c>
      <c r="E109" s="15">
        <v>494.64</v>
      </c>
      <c r="F109" s="16">
        <v>1.6999999999999999E-3</v>
      </c>
      <c r="G109" s="16"/>
    </row>
    <row r="110" spans="1:7" x14ac:dyDescent="0.25">
      <c r="A110" s="13" t="s">
        <v>471</v>
      </c>
      <c r="B110" s="31" t="s">
        <v>472</v>
      </c>
      <c r="C110" s="31" t="s">
        <v>352</v>
      </c>
      <c r="D110" s="14">
        <v>2556</v>
      </c>
      <c r="E110" s="15">
        <v>247.24</v>
      </c>
      <c r="F110" s="16">
        <v>8.9999999999999998E-4</v>
      </c>
      <c r="G110" s="16"/>
    </row>
    <row r="111" spans="1:7" x14ac:dyDescent="0.25">
      <c r="A111" s="13" t="s">
        <v>479</v>
      </c>
      <c r="B111" s="31" t="s">
        <v>480</v>
      </c>
      <c r="C111" s="31" t="s">
        <v>323</v>
      </c>
      <c r="D111" s="14">
        <v>83499</v>
      </c>
      <c r="E111" s="15">
        <v>18.760000000000002</v>
      </c>
      <c r="F111" s="16">
        <v>1E-4</v>
      </c>
      <c r="G111" s="16"/>
    </row>
    <row r="112" spans="1:7" x14ac:dyDescent="0.25">
      <c r="A112" s="17" t="s">
        <v>189</v>
      </c>
      <c r="B112" s="32"/>
      <c r="C112" s="32"/>
      <c r="D112" s="18"/>
      <c r="E112" s="37">
        <v>278484.18</v>
      </c>
      <c r="F112" s="38">
        <v>0.97840000000000005</v>
      </c>
      <c r="G112" s="21"/>
    </row>
    <row r="113" spans="1:7" x14ac:dyDescent="0.25">
      <c r="A113" s="17" t="s">
        <v>481</v>
      </c>
      <c r="B113" s="31"/>
      <c r="C113" s="31"/>
      <c r="D113" s="14"/>
      <c r="E113" s="15"/>
      <c r="F113" s="16"/>
      <c r="G113" s="16"/>
    </row>
    <row r="114" spans="1:7" x14ac:dyDescent="0.25">
      <c r="A114" s="17" t="s">
        <v>189</v>
      </c>
      <c r="B114" s="31"/>
      <c r="C114" s="31"/>
      <c r="D114" s="14"/>
      <c r="E114" s="39" t="s">
        <v>155</v>
      </c>
      <c r="F114" s="40" t="s">
        <v>155</v>
      </c>
      <c r="G114" s="16"/>
    </row>
    <row r="115" spans="1:7" x14ac:dyDescent="0.25">
      <c r="A115" s="24" t="s">
        <v>192</v>
      </c>
      <c r="B115" s="33"/>
      <c r="C115" s="33"/>
      <c r="D115" s="25"/>
      <c r="E115" s="28">
        <v>278484.18</v>
      </c>
      <c r="F115" s="29">
        <v>0.97840000000000005</v>
      </c>
      <c r="G115" s="21"/>
    </row>
    <row r="116" spans="1:7" x14ac:dyDescent="0.25">
      <c r="A116" s="13"/>
      <c r="B116" s="31"/>
      <c r="C116" s="31"/>
      <c r="D116" s="14"/>
      <c r="E116" s="15"/>
      <c r="F116" s="16"/>
      <c r="G116" s="16"/>
    </row>
    <row r="117" spans="1:7" x14ac:dyDescent="0.25">
      <c r="A117" s="13"/>
      <c r="B117" s="31"/>
      <c r="C117" s="31"/>
      <c r="D117" s="14"/>
      <c r="E117" s="15"/>
      <c r="F117" s="16"/>
      <c r="G117" s="16"/>
    </row>
    <row r="118" spans="1:7" x14ac:dyDescent="0.25">
      <c r="A118" s="17" t="s">
        <v>193</v>
      </c>
      <c r="B118" s="31"/>
      <c r="C118" s="31"/>
      <c r="D118" s="14"/>
      <c r="E118" s="15"/>
      <c r="F118" s="16"/>
      <c r="G118" s="16"/>
    </row>
    <row r="119" spans="1:7" x14ac:dyDescent="0.25">
      <c r="A119" s="13" t="s">
        <v>194</v>
      </c>
      <c r="B119" s="31"/>
      <c r="C119" s="31"/>
      <c r="D119" s="14"/>
      <c r="E119" s="15">
        <v>6621.16</v>
      </c>
      <c r="F119" s="16">
        <v>2.3300000000000001E-2</v>
      </c>
      <c r="G119" s="16">
        <v>5.2232000000000001E-2</v>
      </c>
    </row>
    <row r="120" spans="1:7" x14ac:dyDescent="0.25">
      <c r="A120" s="17" t="s">
        <v>189</v>
      </c>
      <c r="B120" s="32"/>
      <c r="C120" s="32"/>
      <c r="D120" s="18"/>
      <c r="E120" s="37">
        <v>6621.16</v>
      </c>
      <c r="F120" s="38">
        <v>2.3300000000000001E-2</v>
      </c>
      <c r="G120" s="21"/>
    </row>
    <row r="121" spans="1:7" x14ac:dyDescent="0.25">
      <c r="A121" s="13"/>
      <c r="B121" s="31"/>
      <c r="C121" s="31"/>
      <c r="D121" s="14"/>
      <c r="E121" s="15"/>
      <c r="F121" s="16"/>
      <c r="G121" s="16"/>
    </row>
    <row r="122" spans="1:7" x14ac:dyDescent="0.25">
      <c r="A122" s="24" t="s">
        <v>192</v>
      </c>
      <c r="B122" s="33"/>
      <c r="C122" s="33"/>
      <c r="D122" s="25"/>
      <c r="E122" s="19">
        <v>6621.16</v>
      </c>
      <c r="F122" s="20">
        <v>2.3300000000000001E-2</v>
      </c>
      <c r="G122" s="21"/>
    </row>
    <row r="123" spans="1:7" x14ac:dyDescent="0.25">
      <c r="A123" s="13" t="s">
        <v>195</v>
      </c>
      <c r="B123" s="31"/>
      <c r="C123" s="31"/>
      <c r="D123" s="14"/>
      <c r="E123" s="15">
        <v>1.8949933999999999</v>
      </c>
      <c r="F123" s="60" t="s">
        <v>197</v>
      </c>
      <c r="G123" s="16"/>
    </row>
    <row r="124" spans="1:7" x14ac:dyDescent="0.25">
      <c r="A124" s="13" t="s">
        <v>196</v>
      </c>
      <c r="B124" s="31"/>
      <c r="C124" s="31"/>
      <c r="D124" s="14"/>
      <c r="E124" s="35">
        <v>-431.4349934</v>
      </c>
      <c r="F124" s="36">
        <v>-1.7060000000000001E-3</v>
      </c>
      <c r="G124" s="16">
        <v>5.2231E-2</v>
      </c>
    </row>
    <row r="125" spans="1:7" x14ac:dyDescent="0.25">
      <c r="A125" s="26" t="s">
        <v>198</v>
      </c>
      <c r="B125" s="34"/>
      <c r="C125" s="34"/>
      <c r="D125" s="27"/>
      <c r="E125" s="28">
        <v>284675.8</v>
      </c>
      <c r="F125" s="29">
        <v>1</v>
      </c>
      <c r="G125" s="29"/>
    </row>
    <row r="127" spans="1:7" x14ac:dyDescent="0.25">
      <c r="A127" s="74" t="s">
        <v>200</v>
      </c>
    </row>
    <row r="130" spans="1:3" x14ac:dyDescent="0.25">
      <c r="A130" s="1" t="s">
        <v>211</v>
      </c>
    </row>
    <row r="131" spans="1:3" x14ac:dyDescent="0.25">
      <c r="A131" s="48" t="s">
        <v>212</v>
      </c>
      <c r="B131" s="3" t="s">
        <v>155</v>
      </c>
    </row>
    <row r="132" spans="1:3" x14ac:dyDescent="0.25">
      <c r="A132" t="s">
        <v>213</v>
      </c>
    </row>
    <row r="133" spans="1:3" x14ac:dyDescent="0.25">
      <c r="A133" t="s">
        <v>214</v>
      </c>
      <c r="B133" t="s">
        <v>215</v>
      </c>
      <c r="C133" t="s">
        <v>215</v>
      </c>
    </row>
    <row r="134" spans="1:3" x14ac:dyDescent="0.25">
      <c r="B134" s="49">
        <v>45930</v>
      </c>
      <c r="C134" s="49">
        <v>46112</v>
      </c>
    </row>
    <row r="135" spans="1:3" x14ac:dyDescent="0.25">
      <c r="A135" t="s">
        <v>216</v>
      </c>
      <c r="B135">
        <v>15.064399999999999</v>
      </c>
      <c r="C135">
        <v>14.0101</v>
      </c>
    </row>
    <row r="136" spans="1:3" x14ac:dyDescent="0.25">
      <c r="A136" t="s">
        <v>217</v>
      </c>
      <c r="B136">
        <v>15.064399999999999</v>
      </c>
      <c r="C136">
        <v>14.0101</v>
      </c>
    </row>
    <row r="137" spans="1:3" x14ac:dyDescent="0.25">
      <c r="A137" t="s">
        <v>218</v>
      </c>
      <c r="B137">
        <v>14.607799999999999</v>
      </c>
      <c r="C137">
        <v>13.485900000000001</v>
      </c>
    </row>
    <row r="138" spans="1:3" x14ac:dyDescent="0.25">
      <c r="A138" t="s">
        <v>219</v>
      </c>
      <c r="B138">
        <v>14.607799999999999</v>
      </c>
      <c r="C138">
        <v>13.485900000000001</v>
      </c>
    </row>
    <row r="140" spans="1:3" x14ac:dyDescent="0.25">
      <c r="A140" t="s">
        <v>220</v>
      </c>
      <c r="B140" s="3" t="s">
        <v>155</v>
      </c>
    </row>
    <row r="141" spans="1:3" x14ac:dyDescent="0.25">
      <c r="A141" t="s">
        <v>221</v>
      </c>
      <c r="B141" s="3" t="s">
        <v>155</v>
      </c>
    </row>
    <row r="142" spans="1:3" x14ac:dyDescent="0.25">
      <c r="A142" s="48" t="s">
        <v>222</v>
      </c>
      <c r="B142" s="3" t="s">
        <v>155</v>
      </c>
    </row>
    <row r="143" spans="1:3" x14ac:dyDescent="0.25">
      <c r="A143" s="48" t="s">
        <v>223</v>
      </c>
      <c r="B143" s="3" t="s">
        <v>155</v>
      </c>
    </row>
    <row r="144" spans="1:3" x14ac:dyDescent="0.25">
      <c r="A144" t="s">
        <v>484</v>
      </c>
      <c r="B144" s="50">
        <v>0.38550000000000001</v>
      </c>
    </row>
    <row r="145" spans="1:4" ht="29.1" customHeight="1" x14ac:dyDescent="0.25">
      <c r="A145" s="48" t="s">
        <v>225</v>
      </c>
      <c r="B145" s="3" t="s">
        <v>155</v>
      </c>
    </row>
    <row r="146" spans="1:4" ht="29.1" customHeight="1" x14ac:dyDescent="0.25">
      <c r="A146" s="48" t="s">
        <v>226</v>
      </c>
      <c r="B146" s="3" t="s">
        <v>155</v>
      </c>
    </row>
    <row r="147" spans="1:4" ht="29.1" customHeight="1" x14ac:dyDescent="0.25">
      <c r="A147" s="48" t="s">
        <v>227</v>
      </c>
      <c r="B147" s="3" t="s">
        <v>155</v>
      </c>
    </row>
    <row r="148" spans="1:4" x14ac:dyDescent="0.25">
      <c r="A148" s="48" t="s">
        <v>228</v>
      </c>
      <c r="B148" s="3" t="s">
        <v>155</v>
      </c>
    </row>
    <row r="149" spans="1:4" x14ac:dyDescent="0.25">
      <c r="A149" s="48" t="s">
        <v>229</v>
      </c>
      <c r="B149" s="3" t="s">
        <v>155</v>
      </c>
    </row>
    <row r="151" spans="1:4" ht="69.95" customHeight="1" x14ac:dyDescent="0.25">
      <c r="A151" s="120" t="s">
        <v>230</v>
      </c>
      <c r="B151" s="120" t="s">
        <v>231</v>
      </c>
      <c r="C151" s="120" t="s">
        <v>3</v>
      </c>
      <c r="D151" s="120" t="s">
        <v>4</v>
      </c>
    </row>
    <row r="152" spans="1:4" ht="69.95" customHeight="1" x14ac:dyDescent="0.25">
      <c r="A152" s="120" t="s">
        <v>3272</v>
      </c>
      <c r="B152" s="120"/>
      <c r="C152" s="120" t="s">
        <v>3273</v>
      </c>
      <c r="D152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99"/>
  <sheetViews>
    <sheetView showGridLines="0" workbookViewId="0">
      <pane ySplit="6" topLeftCell="A86" activePane="bottomLeft" state="frozen"/>
      <selection activeCell="B70" sqref="B70"/>
      <selection pane="bottomLeft" activeCell="A92" sqref="A92"/>
    </sheetView>
  </sheetViews>
  <sheetFormatPr defaultRowHeight="15" x14ac:dyDescent="0.25"/>
  <cols>
    <col min="1" max="1" width="68.28515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3274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3275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258</v>
      </c>
      <c r="B10" s="31" t="s">
        <v>259</v>
      </c>
      <c r="C10" s="31" t="s">
        <v>260</v>
      </c>
      <c r="D10" s="14">
        <v>21867</v>
      </c>
      <c r="E10" s="15">
        <v>159.97</v>
      </c>
      <c r="F10" s="16">
        <v>0.1089</v>
      </c>
      <c r="G10" s="16"/>
    </row>
    <row r="11" spans="1:8" x14ac:dyDescent="0.25">
      <c r="A11" s="13" t="s">
        <v>255</v>
      </c>
      <c r="B11" s="31" t="s">
        <v>256</v>
      </c>
      <c r="C11" s="31" t="s">
        <v>257</v>
      </c>
      <c r="D11" s="14">
        <v>9650</v>
      </c>
      <c r="E11" s="15">
        <v>129.69</v>
      </c>
      <c r="F11" s="16">
        <v>8.8300000000000003E-2</v>
      </c>
      <c r="G11" s="16"/>
    </row>
    <row r="12" spans="1:8" x14ac:dyDescent="0.25">
      <c r="A12" s="13" t="s">
        <v>264</v>
      </c>
      <c r="B12" s="31" t="s">
        <v>265</v>
      </c>
      <c r="C12" s="31" t="s">
        <v>260</v>
      </c>
      <c r="D12" s="14">
        <v>10216</v>
      </c>
      <c r="E12" s="15">
        <v>123.19</v>
      </c>
      <c r="F12" s="16">
        <v>8.3900000000000002E-2</v>
      </c>
      <c r="G12" s="16"/>
    </row>
    <row r="13" spans="1:8" x14ac:dyDescent="0.25">
      <c r="A13" s="13" t="s">
        <v>261</v>
      </c>
      <c r="B13" s="31" t="s">
        <v>262</v>
      </c>
      <c r="C13" s="31" t="s">
        <v>263</v>
      </c>
      <c r="D13" s="14">
        <v>4387</v>
      </c>
      <c r="E13" s="15">
        <v>78.19</v>
      </c>
      <c r="F13" s="16">
        <v>5.33E-2</v>
      </c>
      <c r="G13" s="16"/>
    </row>
    <row r="14" spans="1:8" x14ac:dyDescent="0.25">
      <c r="A14" s="13" t="s">
        <v>293</v>
      </c>
      <c r="B14" s="31" t="s">
        <v>294</v>
      </c>
      <c r="C14" s="31" t="s">
        <v>295</v>
      </c>
      <c r="D14" s="14">
        <v>5010</v>
      </c>
      <c r="E14" s="15">
        <v>62.66</v>
      </c>
      <c r="F14" s="16">
        <v>4.2700000000000002E-2</v>
      </c>
      <c r="G14" s="16"/>
    </row>
    <row r="15" spans="1:8" x14ac:dyDescent="0.25">
      <c r="A15" s="13" t="s">
        <v>266</v>
      </c>
      <c r="B15" s="31" t="s">
        <v>267</v>
      </c>
      <c r="C15" s="31" t="s">
        <v>268</v>
      </c>
      <c r="D15" s="14">
        <v>1678</v>
      </c>
      <c r="E15" s="15">
        <v>58.8</v>
      </c>
      <c r="F15" s="16">
        <v>0.04</v>
      </c>
      <c r="G15" s="16"/>
    </row>
    <row r="16" spans="1:8" x14ac:dyDescent="0.25">
      <c r="A16" s="13" t="s">
        <v>269</v>
      </c>
      <c r="B16" s="31" t="s">
        <v>270</v>
      </c>
      <c r="C16" s="31" t="s">
        <v>260</v>
      </c>
      <c r="D16" s="14">
        <v>5929</v>
      </c>
      <c r="E16" s="15">
        <v>58.07</v>
      </c>
      <c r="F16" s="16">
        <v>3.95E-2</v>
      </c>
      <c r="G16" s="16"/>
    </row>
    <row r="17" spans="1:7" x14ac:dyDescent="0.25">
      <c r="A17" s="13" t="s">
        <v>312</v>
      </c>
      <c r="B17" s="31" t="s">
        <v>313</v>
      </c>
      <c r="C17" s="31" t="s">
        <v>260</v>
      </c>
      <c r="D17" s="14">
        <v>4100</v>
      </c>
      <c r="E17" s="15">
        <v>47.61</v>
      </c>
      <c r="F17" s="16">
        <v>3.2399999999999998E-2</v>
      </c>
      <c r="G17" s="16"/>
    </row>
    <row r="18" spans="1:7" x14ac:dyDescent="0.25">
      <c r="A18" s="13" t="s">
        <v>353</v>
      </c>
      <c r="B18" s="31" t="s">
        <v>354</v>
      </c>
      <c r="C18" s="31" t="s">
        <v>355</v>
      </c>
      <c r="D18" s="14">
        <v>13773</v>
      </c>
      <c r="E18" s="15">
        <v>39.619999999999997</v>
      </c>
      <c r="F18" s="16">
        <v>2.7E-2</v>
      </c>
      <c r="G18" s="16"/>
    </row>
    <row r="19" spans="1:7" x14ac:dyDescent="0.25">
      <c r="A19" s="13" t="s">
        <v>285</v>
      </c>
      <c r="B19" s="31" t="s">
        <v>286</v>
      </c>
      <c r="C19" s="31" t="s">
        <v>287</v>
      </c>
      <c r="D19" s="14">
        <v>1277</v>
      </c>
      <c r="E19" s="15">
        <v>37.729999999999997</v>
      </c>
      <c r="F19" s="16">
        <v>2.5700000000000001E-2</v>
      </c>
      <c r="G19" s="16"/>
    </row>
    <row r="20" spans="1:7" x14ac:dyDescent="0.25">
      <c r="A20" s="13" t="s">
        <v>327</v>
      </c>
      <c r="B20" s="31" t="s">
        <v>328</v>
      </c>
      <c r="C20" s="31" t="s">
        <v>260</v>
      </c>
      <c r="D20" s="14">
        <v>10520</v>
      </c>
      <c r="E20" s="15">
        <v>37.18</v>
      </c>
      <c r="F20" s="16">
        <v>2.53E-2</v>
      </c>
      <c r="G20" s="16"/>
    </row>
    <row r="21" spans="1:7" x14ac:dyDescent="0.25">
      <c r="A21" s="13" t="s">
        <v>356</v>
      </c>
      <c r="B21" s="31" t="s">
        <v>357</v>
      </c>
      <c r="C21" s="31" t="s">
        <v>295</v>
      </c>
      <c r="D21" s="14">
        <v>1459</v>
      </c>
      <c r="E21" s="15">
        <v>34.42</v>
      </c>
      <c r="F21" s="16">
        <v>2.3400000000000001E-2</v>
      </c>
      <c r="G21" s="16"/>
    </row>
    <row r="22" spans="1:7" x14ac:dyDescent="0.25">
      <c r="A22" s="13" t="s">
        <v>429</v>
      </c>
      <c r="B22" s="31" t="s">
        <v>430</v>
      </c>
      <c r="C22" s="31" t="s">
        <v>281</v>
      </c>
      <c r="D22" s="14">
        <v>3823</v>
      </c>
      <c r="E22" s="15">
        <v>30.64</v>
      </c>
      <c r="F22" s="16">
        <v>2.0899999999999998E-2</v>
      </c>
      <c r="G22" s="16"/>
    </row>
    <row r="23" spans="1:7" x14ac:dyDescent="0.25">
      <c r="A23" s="13" t="s">
        <v>290</v>
      </c>
      <c r="B23" s="31" t="s">
        <v>291</v>
      </c>
      <c r="C23" s="31" t="s">
        <v>292</v>
      </c>
      <c r="D23" s="14">
        <v>1513</v>
      </c>
      <c r="E23" s="15">
        <v>26.59</v>
      </c>
      <c r="F23" s="16">
        <v>1.8100000000000002E-2</v>
      </c>
      <c r="G23" s="16"/>
    </row>
    <row r="24" spans="1:7" x14ac:dyDescent="0.25">
      <c r="A24" s="13" t="s">
        <v>362</v>
      </c>
      <c r="B24" s="31" t="s">
        <v>363</v>
      </c>
      <c r="C24" s="31" t="s">
        <v>355</v>
      </c>
      <c r="D24" s="14">
        <v>1268</v>
      </c>
      <c r="E24" s="15">
        <v>26.06</v>
      </c>
      <c r="F24" s="16">
        <v>1.77E-2</v>
      </c>
      <c r="G24" s="16"/>
    </row>
    <row r="25" spans="1:7" x14ac:dyDescent="0.25">
      <c r="A25" s="13" t="s">
        <v>276</v>
      </c>
      <c r="B25" s="31" t="s">
        <v>277</v>
      </c>
      <c r="C25" s="31" t="s">
        <v>278</v>
      </c>
      <c r="D25" s="14">
        <v>6774</v>
      </c>
      <c r="E25" s="15">
        <v>25.11</v>
      </c>
      <c r="F25" s="16">
        <v>1.7100000000000001E-2</v>
      </c>
      <c r="G25" s="16"/>
    </row>
    <row r="26" spans="1:7" x14ac:dyDescent="0.25">
      <c r="A26" s="13" t="s">
        <v>869</v>
      </c>
      <c r="B26" s="31" t="s">
        <v>870</v>
      </c>
      <c r="C26" s="31" t="s">
        <v>304</v>
      </c>
      <c r="D26" s="14">
        <v>10293</v>
      </c>
      <c r="E26" s="15">
        <v>23.57</v>
      </c>
      <c r="F26" s="16">
        <v>1.61E-2</v>
      </c>
      <c r="G26" s="16"/>
    </row>
    <row r="27" spans="1:7" x14ac:dyDescent="0.25">
      <c r="A27" s="13" t="s">
        <v>350</v>
      </c>
      <c r="B27" s="31" t="s">
        <v>351</v>
      </c>
      <c r="C27" s="31" t="s">
        <v>352</v>
      </c>
      <c r="D27" s="14">
        <v>590</v>
      </c>
      <c r="E27" s="15">
        <v>23.31</v>
      </c>
      <c r="F27" s="16">
        <v>1.5900000000000001E-2</v>
      </c>
      <c r="G27" s="16"/>
    </row>
    <row r="28" spans="1:7" x14ac:dyDescent="0.25">
      <c r="A28" s="13" t="s">
        <v>367</v>
      </c>
      <c r="B28" s="31" t="s">
        <v>368</v>
      </c>
      <c r="C28" s="31" t="s">
        <v>287</v>
      </c>
      <c r="D28" s="14">
        <v>187</v>
      </c>
      <c r="E28" s="15">
        <v>23.01</v>
      </c>
      <c r="F28" s="16">
        <v>1.5699999999999999E-2</v>
      </c>
      <c r="G28" s="16"/>
    </row>
    <row r="29" spans="1:7" x14ac:dyDescent="0.25">
      <c r="A29" s="13" t="s">
        <v>369</v>
      </c>
      <c r="B29" s="31" t="s">
        <v>370</v>
      </c>
      <c r="C29" s="31" t="s">
        <v>371</v>
      </c>
      <c r="D29" s="14">
        <v>11810</v>
      </c>
      <c r="E29" s="15">
        <v>22.66</v>
      </c>
      <c r="F29" s="16">
        <v>1.54E-2</v>
      </c>
      <c r="G29" s="16"/>
    </row>
    <row r="30" spans="1:7" x14ac:dyDescent="0.25">
      <c r="A30" s="13" t="s">
        <v>282</v>
      </c>
      <c r="B30" s="31" t="s">
        <v>283</v>
      </c>
      <c r="C30" s="31" t="s">
        <v>284</v>
      </c>
      <c r="D30" s="14">
        <v>5118</v>
      </c>
      <c r="E30" s="15">
        <v>20.51</v>
      </c>
      <c r="F30" s="16">
        <v>1.4E-2</v>
      </c>
      <c r="G30" s="16"/>
    </row>
    <row r="31" spans="1:7" x14ac:dyDescent="0.25">
      <c r="A31" s="13" t="s">
        <v>319</v>
      </c>
      <c r="B31" s="31" t="s">
        <v>320</v>
      </c>
      <c r="C31" s="31" t="s">
        <v>295</v>
      </c>
      <c r="D31" s="14">
        <v>1508</v>
      </c>
      <c r="E31" s="15">
        <v>20.23</v>
      </c>
      <c r="F31" s="16">
        <v>1.38E-2</v>
      </c>
      <c r="G31" s="16"/>
    </row>
    <row r="32" spans="1:7" x14ac:dyDescent="0.25">
      <c r="A32" s="13" t="s">
        <v>897</v>
      </c>
      <c r="B32" s="31" t="s">
        <v>898</v>
      </c>
      <c r="C32" s="31" t="s">
        <v>278</v>
      </c>
      <c r="D32" s="14">
        <v>6472</v>
      </c>
      <c r="E32" s="15">
        <v>19.16</v>
      </c>
      <c r="F32" s="16">
        <v>1.3100000000000001E-2</v>
      </c>
      <c r="G32" s="16"/>
    </row>
    <row r="33" spans="1:7" x14ac:dyDescent="0.25">
      <c r="A33" s="13" t="s">
        <v>422</v>
      </c>
      <c r="B33" s="31" t="s">
        <v>423</v>
      </c>
      <c r="C33" s="31" t="s">
        <v>424</v>
      </c>
      <c r="D33" s="14">
        <v>2068</v>
      </c>
      <c r="E33" s="15">
        <v>18.29</v>
      </c>
      <c r="F33" s="16">
        <v>1.2500000000000001E-2</v>
      </c>
      <c r="G33" s="16"/>
    </row>
    <row r="34" spans="1:7" x14ac:dyDescent="0.25">
      <c r="A34" s="13" t="s">
        <v>314</v>
      </c>
      <c r="B34" s="31" t="s">
        <v>315</v>
      </c>
      <c r="C34" s="31" t="s">
        <v>316</v>
      </c>
      <c r="D34" s="14">
        <v>169</v>
      </c>
      <c r="E34" s="15">
        <v>18.16</v>
      </c>
      <c r="F34" s="16">
        <v>1.24E-2</v>
      </c>
      <c r="G34" s="16"/>
    </row>
    <row r="35" spans="1:7" x14ac:dyDescent="0.25">
      <c r="A35" s="13" t="s">
        <v>300</v>
      </c>
      <c r="B35" s="31" t="s">
        <v>301</v>
      </c>
      <c r="C35" s="31" t="s">
        <v>281</v>
      </c>
      <c r="D35" s="14">
        <v>2001</v>
      </c>
      <c r="E35" s="15">
        <v>17.45</v>
      </c>
      <c r="F35" s="16">
        <v>1.1900000000000001E-2</v>
      </c>
      <c r="G35" s="16"/>
    </row>
    <row r="36" spans="1:7" x14ac:dyDescent="0.25">
      <c r="A36" s="13" t="s">
        <v>881</v>
      </c>
      <c r="B36" s="31" t="s">
        <v>882</v>
      </c>
      <c r="C36" s="31" t="s">
        <v>421</v>
      </c>
      <c r="D36" s="14">
        <v>5552</v>
      </c>
      <c r="E36" s="15">
        <v>15.8</v>
      </c>
      <c r="F36" s="16">
        <v>1.0800000000000001E-2</v>
      </c>
      <c r="G36" s="16"/>
    </row>
    <row r="37" spans="1:7" x14ac:dyDescent="0.25">
      <c r="A37" s="13" t="s">
        <v>407</v>
      </c>
      <c r="B37" s="31" t="s">
        <v>408</v>
      </c>
      <c r="C37" s="31" t="s">
        <v>371</v>
      </c>
      <c r="D37" s="14">
        <v>1340</v>
      </c>
      <c r="E37" s="15">
        <v>15.04</v>
      </c>
      <c r="F37" s="16">
        <v>1.0200000000000001E-2</v>
      </c>
      <c r="G37" s="16"/>
    </row>
    <row r="38" spans="1:7" x14ac:dyDescent="0.25">
      <c r="A38" s="13" t="s">
        <v>390</v>
      </c>
      <c r="B38" s="31" t="s">
        <v>391</v>
      </c>
      <c r="C38" s="31" t="s">
        <v>392</v>
      </c>
      <c r="D38" s="14">
        <v>3244</v>
      </c>
      <c r="E38" s="15">
        <v>14.61</v>
      </c>
      <c r="F38" s="16">
        <v>0.01</v>
      </c>
      <c r="G38" s="16"/>
    </row>
    <row r="39" spans="1:7" x14ac:dyDescent="0.25">
      <c r="A39" s="13" t="s">
        <v>509</v>
      </c>
      <c r="B39" s="31" t="s">
        <v>510</v>
      </c>
      <c r="C39" s="31" t="s">
        <v>352</v>
      </c>
      <c r="D39" s="14">
        <v>646</v>
      </c>
      <c r="E39" s="15">
        <v>13.99</v>
      </c>
      <c r="F39" s="16">
        <v>9.4999999999999998E-3</v>
      </c>
      <c r="G39" s="16"/>
    </row>
    <row r="40" spans="1:7" x14ac:dyDescent="0.25">
      <c r="A40" s="13" t="s">
        <v>899</v>
      </c>
      <c r="B40" s="31" t="s">
        <v>900</v>
      </c>
      <c r="C40" s="31" t="s">
        <v>316</v>
      </c>
      <c r="D40" s="14">
        <v>544</v>
      </c>
      <c r="E40" s="15">
        <v>13.91</v>
      </c>
      <c r="F40" s="16">
        <v>9.4999999999999998E-3</v>
      </c>
      <c r="G40" s="16"/>
    </row>
    <row r="41" spans="1:7" x14ac:dyDescent="0.25">
      <c r="A41" s="13" t="s">
        <v>901</v>
      </c>
      <c r="B41" s="31" t="s">
        <v>902</v>
      </c>
      <c r="C41" s="31" t="s">
        <v>287</v>
      </c>
      <c r="D41" s="14">
        <v>158</v>
      </c>
      <c r="E41" s="15">
        <v>13.87</v>
      </c>
      <c r="F41" s="16">
        <v>9.4000000000000004E-3</v>
      </c>
      <c r="G41" s="16"/>
    </row>
    <row r="42" spans="1:7" x14ac:dyDescent="0.25">
      <c r="A42" s="13" t="s">
        <v>903</v>
      </c>
      <c r="B42" s="31" t="s">
        <v>904</v>
      </c>
      <c r="C42" s="31" t="s">
        <v>905</v>
      </c>
      <c r="D42" s="14">
        <v>1054</v>
      </c>
      <c r="E42" s="15">
        <v>13.83</v>
      </c>
      <c r="F42" s="16">
        <v>9.4000000000000004E-3</v>
      </c>
      <c r="G42" s="16"/>
    </row>
    <row r="43" spans="1:7" x14ac:dyDescent="0.25">
      <c r="A43" s="13" t="s">
        <v>906</v>
      </c>
      <c r="B43" s="31" t="s">
        <v>907</v>
      </c>
      <c r="C43" s="31" t="s">
        <v>281</v>
      </c>
      <c r="D43" s="14">
        <v>825</v>
      </c>
      <c r="E43" s="15">
        <v>13.46</v>
      </c>
      <c r="F43" s="16">
        <v>9.1999999999999998E-3</v>
      </c>
      <c r="G43" s="16"/>
    </row>
    <row r="44" spans="1:7" x14ac:dyDescent="0.25">
      <c r="A44" s="13" t="s">
        <v>505</v>
      </c>
      <c r="B44" s="31" t="s">
        <v>506</v>
      </c>
      <c r="C44" s="31" t="s">
        <v>287</v>
      </c>
      <c r="D44" s="14">
        <v>197</v>
      </c>
      <c r="E44" s="15">
        <v>12.97</v>
      </c>
      <c r="F44" s="16">
        <v>8.8000000000000005E-3</v>
      </c>
      <c r="G44" s="16"/>
    </row>
    <row r="45" spans="1:7" x14ac:dyDescent="0.25">
      <c r="A45" s="13" t="s">
        <v>908</v>
      </c>
      <c r="B45" s="31" t="s">
        <v>909</v>
      </c>
      <c r="C45" s="31" t="s">
        <v>910</v>
      </c>
      <c r="D45" s="14">
        <v>323</v>
      </c>
      <c r="E45" s="15">
        <v>12.74</v>
      </c>
      <c r="F45" s="16">
        <v>8.6999999999999994E-3</v>
      </c>
      <c r="G45" s="16"/>
    </row>
    <row r="46" spans="1:7" x14ac:dyDescent="0.25">
      <c r="A46" s="13" t="s">
        <v>317</v>
      </c>
      <c r="B46" s="31" t="s">
        <v>318</v>
      </c>
      <c r="C46" s="31" t="s">
        <v>295</v>
      </c>
      <c r="D46" s="14">
        <v>907</v>
      </c>
      <c r="E46" s="15">
        <v>12.55</v>
      </c>
      <c r="F46" s="16">
        <v>8.5000000000000006E-3</v>
      </c>
      <c r="G46" s="16"/>
    </row>
    <row r="47" spans="1:7" x14ac:dyDescent="0.25">
      <c r="A47" s="13" t="s">
        <v>501</v>
      </c>
      <c r="B47" s="31" t="s">
        <v>502</v>
      </c>
      <c r="C47" s="31" t="s">
        <v>323</v>
      </c>
      <c r="D47" s="14">
        <v>1025</v>
      </c>
      <c r="E47" s="15">
        <v>12.04</v>
      </c>
      <c r="F47" s="16">
        <v>8.2000000000000007E-3</v>
      </c>
      <c r="G47" s="16"/>
    </row>
    <row r="48" spans="1:7" x14ac:dyDescent="0.25">
      <c r="A48" s="13" t="s">
        <v>324</v>
      </c>
      <c r="B48" s="31" t="s">
        <v>325</v>
      </c>
      <c r="C48" s="31" t="s">
        <v>326</v>
      </c>
      <c r="D48" s="14">
        <v>642</v>
      </c>
      <c r="E48" s="15">
        <v>11.41</v>
      </c>
      <c r="F48" s="16">
        <v>7.7999999999999996E-3</v>
      </c>
      <c r="G48" s="16"/>
    </row>
    <row r="49" spans="1:7" x14ac:dyDescent="0.25">
      <c r="A49" s="13" t="s">
        <v>911</v>
      </c>
      <c r="B49" s="31" t="s">
        <v>912</v>
      </c>
      <c r="C49" s="31" t="s">
        <v>292</v>
      </c>
      <c r="D49" s="14">
        <v>871</v>
      </c>
      <c r="E49" s="15">
        <v>10.93</v>
      </c>
      <c r="F49" s="16">
        <v>7.4000000000000003E-3</v>
      </c>
      <c r="G49" s="16"/>
    </row>
    <row r="50" spans="1:7" x14ac:dyDescent="0.25">
      <c r="A50" s="13" t="s">
        <v>913</v>
      </c>
      <c r="B50" s="31" t="s">
        <v>914</v>
      </c>
      <c r="C50" s="31" t="s">
        <v>346</v>
      </c>
      <c r="D50" s="14">
        <v>147</v>
      </c>
      <c r="E50" s="15">
        <v>10.91</v>
      </c>
      <c r="F50" s="16">
        <v>7.4000000000000003E-3</v>
      </c>
      <c r="G50" s="16"/>
    </row>
    <row r="51" spans="1:7" x14ac:dyDescent="0.25">
      <c r="A51" s="13" t="s">
        <v>462</v>
      </c>
      <c r="B51" s="31" t="s">
        <v>463</v>
      </c>
      <c r="C51" s="31" t="s">
        <v>281</v>
      </c>
      <c r="D51" s="14">
        <v>4686</v>
      </c>
      <c r="E51" s="15">
        <v>10.5</v>
      </c>
      <c r="F51" s="16">
        <v>7.1999999999999998E-3</v>
      </c>
      <c r="G51" s="16"/>
    </row>
    <row r="52" spans="1:7" x14ac:dyDescent="0.25">
      <c r="A52" s="13" t="s">
        <v>302</v>
      </c>
      <c r="B52" s="31" t="s">
        <v>303</v>
      </c>
      <c r="C52" s="31" t="s">
        <v>304</v>
      </c>
      <c r="D52" s="14">
        <v>317</v>
      </c>
      <c r="E52" s="15">
        <v>10.45</v>
      </c>
      <c r="F52" s="16">
        <v>7.1000000000000004E-3</v>
      </c>
      <c r="G52" s="16"/>
    </row>
    <row r="53" spans="1:7" x14ac:dyDescent="0.25">
      <c r="A53" s="13" t="s">
        <v>344</v>
      </c>
      <c r="B53" s="31" t="s">
        <v>345</v>
      </c>
      <c r="C53" s="31" t="s">
        <v>346</v>
      </c>
      <c r="D53" s="14">
        <v>1063</v>
      </c>
      <c r="E53" s="15">
        <v>10.23</v>
      </c>
      <c r="F53" s="16">
        <v>7.0000000000000001E-3</v>
      </c>
      <c r="G53" s="16"/>
    </row>
    <row r="54" spans="1:7" x14ac:dyDescent="0.25">
      <c r="A54" s="13" t="s">
        <v>915</v>
      </c>
      <c r="B54" s="31" t="s">
        <v>916</v>
      </c>
      <c r="C54" s="31" t="s">
        <v>292</v>
      </c>
      <c r="D54" s="14">
        <v>804</v>
      </c>
      <c r="E54" s="15">
        <v>9.84</v>
      </c>
      <c r="F54" s="16">
        <v>6.7000000000000002E-3</v>
      </c>
      <c r="G54" s="16"/>
    </row>
    <row r="55" spans="1:7" x14ac:dyDescent="0.25">
      <c r="A55" s="13" t="s">
        <v>387</v>
      </c>
      <c r="B55" s="31" t="s">
        <v>388</v>
      </c>
      <c r="C55" s="31" t="s">
        <v>389</v>
      </c>
      <c r="D55" s="14">
        <v>932</v>
      </c>
      <c r="E55" s="15">
        <v>9.4600000000000009</v>
      </c>
      <c r="F55" s="16">
        <v>6.4000000000000003E-3</v>
      </c>
      <c r="G55" s="16"/>
    </row>
    <row r="56" spans="1:7" x14ac:dyDescent="0.25">
      <c r="A56" s="13" t="s">
        <v>917</v>
      </c>
      <c r="B56" s="31" t="s">
        <v>918</v>
      </c>
      <c r="C56" s="31" t="s">
        <v>326</v>
      </c>
      <c r="D56" s="14">
        <v>1537</v>
      </c>
      <c r="E56" s="15">
        <v>9.08</v>
      </c>
      <c r="F56" s="16">
        <v>6.1999999999999998E-3</v>
      </c>
      <c r="G56" s="16"/>
    </row>
    <row r="57" spans="1:7" x14ac:dyDescent="0.25">
      <c r="A57" s="13" t="s">
        <v>919</v>
      </c>
      <c r="B57" s="31" t="s">
        <v>920</v>
      </c>
      <c r="C57" s="31" t="s">
        <v>287</v>
      </c>
      <c r="D57" s="14">
        <v>2992</v>
      </c>
      <c r="E57" s="15">
        <v>8.86</v>
      </c>
      <c r="F57" s="16">
        <v>6.0000000000000001E-3</v>
      </c>
      <c r="G57" s="16"/>
    </row>
    <row r="58" spans="1:7" x14ac:dyDescent="0.25">
      <c r="A58" s="13" t="s">
        <v>921</v>
      </c>
      <c r="B58" s="31" t="s">
        <v>922</v>
      </c>
      <c r="C58" s="31" t="s">
        <v>295</v>
      </c>
      <c r="D58" s="14">
        <v>4087</v>
      </c>
      <c r="E58" s="15">
        <v>7.67</v>
      </c>
      <c r="F58" s="16">
        <v>5.1999999999999998E-3</v>
      </c>
      <c r="G58" s="16"/>
    </row>
    <row r="59" spans="1:7" x14ac:dyDescent="0.25">
      <c r="A59" s="13" t="s">
        <v>923</v>
      </c>
      <c r="B59" s="31" t="s">
        <v>924</v>
      </c>
      <c r="C59" s="31" t="s">
        <v>925</v>
      </c>
      <c r="D59" s="14">
        <v>372</v>
      </c>
      <c r="E59" s="15">
        <v>6.54</v>
      </c>
      <c r="F59" s="16">
        <v>4.4999999999999997E-3</v>
      </c>
      <c r="G59" s="16"/>
    </row>
    <row r="60" spans="1:7" x14ac:dyDescent="0.25">
      <c r="A60" s="17" t="s">
        <v>189</v>
      </c>
      <c r="B60" s="32"/>
      <c r="C60" s="32"/>
      <c r="D60" s="18"/>
      <c r="E60" s="37">
        <v>1462.57</v>
      </c>
      <c r="F60" s="38">
        <v>0.99609999999999999</v>
      </c>
      <c r="G60" s="21"/>
    </row>
    <row r="61" spans="1:7" x14ac:dyDescent="0.25">
      <c r="A61" s="17" t="s">
        <v>481</v>
      </c>
      <c r="B61" s="31"/>
      <c r="C61" s="31"/>
      <c r="D61" s="14"/>
      <c r="E61" s="15"/>
      <c r="F61" s="16"/>
      <c r="G61" s="16"/>
    </row>
    <row r="62" spans="1:7" x14ac:dyDescent="0.25">
      <c r="A62" s="17" t="s">
        <v>189</v>
      </c>
      <c r="B62" s="31"/>
      <c r="C62" s="31"/>
      <c r="D62" s="14"/>
      <c r="E62" s="39" t="s">
        <v>155</v>
      </c>
      <c r="F62" s="40" t="s">
        <v>155</v>
      </c>
      <c r="G62" s="16"/>
    </row>
    <row r="63" spans="1:7" x14ac:dyDescent="0.25">
      <c r="A63" s="24" t="s">
        <v>192</v>
      </c>
      <c r="B63" s="33"/>
      <c r="C63" s="33"/>
      <c r="D63" s="25"/>
      <c r="E63" s="28">
        <v>1462.57</v>
      </c>
      <c r="F63" s="29">
        <v>0.99609999999999999</v>
      </c>
      <c r="G63" s="21"/>
    </row>
    <row r="64" spans="1:7" x14ac:dyDescent="0.25">
      <c r="A64" s="13"/>
      <c r="B64" s="31"/>
      <c r="C64" s="31"/>
      <c r="D64" s="14"/>
      <c r="E64" s="15"/>
      <c r="F64" s="16"/>
      <c r="G64" s="16"/>
    </row>
    <row r="65" spans="1:7" x14ac:dyDescent="0.25">
      <c r="A65" s="13"/>
      <c r="B65" s="31"/>
      <c r="C65" s="31"/>
      <c r="D65" s="14"/>
      <c r="E65" s="15"/>
      <c r="F65" s="16"/>
      <c r="G65" s="16"/>
    </row>
    <row r="66" spans="1:7" x14ac:dyDescent="0.25">
      <c r="A66" s="17" t="s">
        <v>193</v>
      </c>
      <c r="B66" s="31"/>
      <c r="C66" s="31"/>
      <c r="D66" s="14"/>
      <c r="E66" s="15"/>
      <c r="F66" s="16"/>
      <c r="G66" s="16"/>
    </row>
    <row r="67" spans="1:7" x14ac:dyDescent="0.25">
      <c r="A67" s="13" t="s">
        <v>194</v>
      </c>
      <c r="B67" s="31"/>
      <c r="C67" s="31"/>
      <c r="D67" s="14"/>
      <c r="E67" s="15">
        <v>5</v>
      </c>
      <c r="F67" s="16">
        <v>3.3999999999999998E-3</v>
      </c>
      <c r="G67" s="16">
        <v>5.2232000000000001E-2</v>
      </c>
    </row>
    <row r="68" spans="1:7" x14ac:dyDescent="0.25">
      <c r="A68" s="17" t="s">
        <v>189</v>
      </c>
      <c r="B68" s="32"/>
      <c r="C68" s="32"/>
      <c r="D68" s="18"/>
      <c r="E68" s="37">
        <v>5</v>
      </c>
      <c r="F68" s="38">
        <v>3.3999999999999998E-3</v>
      </c>
      <c r="G68" s="21"/>
    </row>
    <row r="69" spans="1:7" x14ac:dyDescent="0.25">
      <c r="A69" s="13"/>
      <c r="B69" s="31"/>
      <c r="C69" s="31"/>
      <c r="D69" s="14"/>
      <c r="E69" s="15"/>
      <c r="F69" s="16"/>
      <c r="G69" s="16"/>
    </row>
    <row r="70" spans="1:7" x14ac:dyDescent="0.25">
      <c r="A70" s="24" t="s">
        <v>192</v>
      </c>
      <c r="B70" s="33"/>
      <c r="C70" s="33"/>
      <c r="D70" s="25"/>
      <c r="E70" s="19">
        <v>5</v>
      </c>
      <c r="F70" s="20">
        <v>3.3999999999999998E-3</v>
      </c>
      <c r="G70" s="21"/>
    </row>
    <row r="71" spans="1:7" x14ac:dyDescent="0.25">
      <c r="A71" s="13" t="s">
        <v>195</v>
      </c>
      <c r="B71" s="31"/>
      <c r="C71" s="31"/>
      <c r="D71" s="14"/>
      <c r="E71" s="15">
        <v>1.4304000000000001E-3</v>
      </c>
      <c r="F71" s="60" t="s">
        <v>197</v>
      </c>
      <c r="G71" s="16"/>
    </row>
    <row r="72" spans="1:7" x14ac:dyDescent="0.25">
      <c r="A72" s="13" t="s">
        <v>196</v>
      </c>
      <c r="B72" s="31"/>
      <c r="C72" s="31"/>
      <c r="D72" s="14"/>
      <c r="E72" s="15">
        <v>0.75856959999999996</v>
      </c>
      <c r="F72" s="16">
        <v>5.0000000000000001E-4</v>
      </c>
      <c r="G72" s="16">
        <v>5.2232000000000001E-2</v>
      </c>
    </row>
    <row r="73" spans="1:7" x14ac:dyDescent="0.25">
      <c r="A73" s="26" t="s">
        <v>198</v>
      </c>
      <c r="B73" s="34"/>
      <c r="C73" s="34"/>
      <c r="D73" s="27"/>
      <c r="E73" s="28">
        <v>1468.33</v>
      </c>
      <c r="F73" s="29">
        <v>1</v>
      </c>
      <c r="G73" s="29"/>
    </row>
    <row r="75" spans="1:7" x14ac:dyDescent="0.25">
      <c r="A75" s="74" t="s">
        <v>200</v>
      </c>
    </row>
    <row r="78" spans="1:7" x14ac:dyDescent="0.25">
      <c r="A78" s="1" t="s">
        <v>211</v>
      </c>
    </row>
    <row r="79" spans="1:7" x14ac:dyDescent="0.25">
      <c r="A79" s="48" t="s">
        <v>212</v>
      </c>
      <c r="B79" s="3" t="s">
        <v>155</v>
      </c>
    </row>
    <row r="80" spans="1:7" x14ac:dyDescent="0.25">
      <c r="A80" t="s">
        <v>213</v>
      </c>
    </row>
    <row r="81" spans="1:3" x14ac:dyDescent="0.25">
      <c r="A81" t="s">
        <v>3276</v>
      </c>
      <c r="B81" t="s">
        <v>215</v>
      </c>
      <c r="C81" t="s">
        <v>215</v>
      </c>
    </row>
    <row r="82" spans="1:3" x14ac:dyDescent="0.25">
      <c r="B82" s="49">
        <v>45930</v>
      </c>
      <c r="C82" s="49">
        <v>46112</v>
      </c>
    </row>
    <row r="83" spans="1:3" x14ac:dyDescent="0.25">
      <c r="A83" t="s">
        <v>218</v>
      </c>
      <c r="B83" s="3" t="s">
        <v>799</v>
      </c>
      <c r="C83">
        <v>22.351099999999999</v>
      </c>
    </row>
    <row r="85" spans="1:3" x14ac:dyDescent="0.25">
      <c r="A85" s="56" t="s">
        <v>800</v>
      </c>
    </row>
    <row r="87" spans="1:3" x14ac:dyDescent="0.25">
      <c r="A87" t="s">
        <v>220</v>
      </c>
      <c r="B87" s="3" t="s">
        <v>155</v>
      </c>
    </row>
    <row r="88" spans="1:3" x14ac:dyDescent="0.25">
      <c r="A88" t="s">
        <v>221</v>
      </c>
      <c r="B88" s="3" t="s">
        <v>155</v>
      </c>
    </row>
    <row r="89" spans="1:3" x14ac:dyDescent="0.25">
      <c r="A89" s="48" t="s">
        <v>222</v>
      </c>
      <c r="B89" s="3" t="s">
        <v>155</v>
      </c>
    </row>
    <row r="90" spans="1:3" x14ac:dyDescent="0.25">
      <c r="A90" s="48" t="s">
        <v>223</v>
      </c>
      <c r="B90" s="3" t="s">
        <v>155</v>
      </c>
    </row>
    <row r="91" spans="1:3" x14ac:dyDescent="0.25">
      <c r="A91" t="s">
        <v>484</v>
      </c>
      <c r="B91" s="50">
        <v>6.4000000000000003E-3</v>
      </c>
    </row>
    <row r="92" spans="1:3" ht="29.1" customHeight="1" x14ac:dyDescent="0.25">
      <c r="A92" s="48" t="s">
        <v>225</v>
      </c>
      <c r="B92" s="3" t="s">
        <v>155</v>
      </c>
    </row>
    <row r="93" spans="1:3" ht="29.1" customHeight="1" x14ac:dyDescent="0.25">
      <c r="A93" s="48" t="s">
        <v>226</v>
      </c>
      <c r="B93" s="3" t="s">
        <v>155</v>
      </c>
    </row>
    <row r="94" spans="1:3" ht="29.1" customHeight="1" x14ac:dyDescent="0.25">
      <c r="A94" s="48" t="s">
        <v>227</v>
      </c>
      <c r="B94" s="3" t="s">
        <v>155</v>
      </c>
    </row>
    <row r="95" spans="1:3" x14ac:dyDescent="0.25">
      <c r="A95" s="48" t="s">
        <v>228</v>
      </c>
      <c r="B95" s="3" t="s">
        <v>155</v>
      </c>
    </row>
    <row r="96" spans="1:3" x14ac:dyDescent="0.25">
      <c r="A96" s="48" t="s">
        <v>229</v>
      </c>
      <c r="B96" s="3" t="s">
        <v>155</v>
      </c>
    </row>
    <row r="98" spans="1:4" ht="69.95" customHeight="1" x14ac:dyDescent="0.25">
      <c r="A98" s="120" t="s">
        <v>230</v>
      </c>
      <c r="B98" s="120" t="s">
        <v>231</v>
      </c>
      <c r="C98" s="120" t="s">
        <v>3</v>
      </c>
      <c r="D98" s="120" t="s">
        <v>4</v>
      </c>
    </row>
    <row r="99" spans="1:4" ht="69.95" customHeight="1" x14ac:dyDescent="0.25">
      <c r="A99" s="120" t="s">
        <v>3277</v>
      </c>
      <c r="B99" s="120"/>
      <c r="C99" s="120" t="s">
        <v>134</v>
      </c>
      <c r="D99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H136"/>
  <sheetViews>
    <sheetView showGridLines="0" workbookViewId="0">
      <pane ySplit="6" topLeftCell="A106" activePane="bottomLeft" state="frozen"/>
      <selection activeCell="B70" sqref="B70"/>
      <selection pane="bottomLeft" activeCell="A129" sqref="A129"/>
    </sheetView>
  </sheetViews>
  <sheetFormatPr defaultRowHeight="15" x14ac:dyDescent="0.25"/>
  <cols>
    <col min="1" max="1" width="68" customWidth="1"/>
    <col min="2" max="2" width="22" bestFit="1" customWidth="1"/>
    <col min="3" max="3" width="31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3278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3279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7" t="s">
        <v>154</v>
      </c>
      <c r="B8" s="31"/>
      <c r="C8" s="31"/>
      <c r="D8" s="14"/>
      <c r="E8" s="15"/>
      <c r="F8" s="16"/>
      <c r="G8" s="16"/>
    </row>
    <row r="9" spans="1:8" x14ac:dyDescent="0.25">
      <c r="A9" s="17" t="s">
        <v>254</v>
      </c>
      <c r="B9" s="31"/>
      <c r="C9" s="31"/>
      <c r="D9" s="14"/>
      <c r="E9" s="15"/>
      <c r="F9" s="16"/>
      <c r="G9" s="16"/>
    </row>
    <row r="10" spans="1:8" x14ac:dyDescent="0.25">
      <c r="A10" s="13" t="s">
        <v>360</v>
      </c>
      <c r="B10" s="31" t="s">
        <v>361</v>
      </c>
      <c r="C10" s="31" t="s">
        <v>260</v>
      </c>
      <c r="D10" s="14">
        <v>15420551</v>
      </c>
      <c r="E10" s="15">
        <v>40000.910000000003</v>
      </c>
      <c r="F10" s="16">
        <v>2.9499999999999998E-2</v>
      </c>
      <c r="G10" s="16"/>
    </row>
    <row r="11" spans="1:8" x14ac:dyDescent="0.25">
      <c r="A11" s="13" t="s">
        <v>271</v>
      </c>
      <c r="B11" s="31" t="s">
        <v>272</v>
      </c>
      <c r="C11" s="31" t="s">
        <v>273</v>
      </c>
      <c r="D11" s="14">
        <v>1372945</v>
      </c>
      <c r="E11" s="15">
        <v>32805.15</v>
      </c>
      <c r="F11" s="16">
        <v>2.4199999999999999E-2</v>
      </c>
      <c r="G11" s="16"/>
    </row>
    <row r="12" spans="1:8" x14ac:dyDescent="0.25">
      <c r="A12" s="13" t="s">
        <v>488</v>
      </c>
      <c r="B12" s="31" t="s">
        <v>489</v>
      </c>
      <c r="C12" s="31" t="s">
        <v>389</v>
      </c>
      <c r="D12" s="14">
        <v>4417032</v>
      </c>
      <c r="E12" s="15">
        <v>32507.15</v>
      </c>
      <c r="F12" s="16">
        <v>2.4E-2</v>
      </c>
      <c r="G12" s="16"/>
    </row>
    <row r="13" spans="1:8" x14ac:dyDescent="0.25">
      <c r="A13" s="13" t="s">
        <v>860</v>
      </c>
      <c r="B13" s="31" t="s">
        <v>861</v>
      </c>
      <c r="C13" s="31" t="s">
        <v>260</v>
      </c>
      <c r="D13" s="14">
        <v>3350484</v>
      </c>
      <c r="E13" s="15">
        <v>28234.53</v>
      </c>
      <c r="F13" s="16">
        <v>2.0799999999999999E-2</v>
      </c>
      <c r="G13" s="16"/>
    </row>
    <row r="14" spans="1:8" x14ac:dyDescent="0.25">
      <c r="A14" s="13" t="s">
        <v>858</v>
      </c>
      <c r="B14" s="31" t="s">
        <v>859</v>
      </c>
      <c r="C14" s="31" t="s">
        <v>346</v>
      </c>
      <c r="D14" s="14">
        <v>3454648</v>
      </c>
      <c r="E14" s="15">
        <v>27464.45</v>
      </c>
      <c r="F14" s="16">
        <v>2.0299999999999999E-2</v>
      </c>
      <c r="G14" s="16"/>
    </row>
    <row r="15" spans="1:8" x14ac:dyDescent="0.25">
      <c r="A15" s="13" t="s">
        <v>419</v>
      </c>
      <c r="B15" s="31" t="s">
        <v>420</v>
      </c>
      <c r="C15" s="31" t="s">
        <v>421</v>
      </c>
      <c r="D15" s="14">
        <v>5661327</v>
      </c>
      <c r="E15" s="15">
        <v>26916.78</v>
      </c>
      <c r="F15" s="16">
        <v>1.9900000000000001E-2</v>
      </c>
      <c r="G15" s="16"/>
    </row>
    <row r="16" spans="1:8" x14ac:dyDescent="0.25">
      <c r="A16" s="13" t="s">
        <v>405</v>
      </c>
      <c r="B16" s="31" t="s">
        <v>406</v>
      </c>
      <c r="C16" s="31" t="s">
        <v>260</v>
      </c>
      <c r="D16" s="14">
        <v>3120547</v>
      </c>
      <c r="E16" s="15">
        <v>26390.47</v>
      </c>
      <c r="F16" s="16">
        <v>1.95E-2</v>
      </c>
      <c r="G16" s="16"/>
    </row>
    <row r="17" spans="1:7" x14ac:dyDescent="0.25">
      <c r="A17" s="13" t="s">
        <v>431</v>
      </c>
      <c r="B17" s="31" t="s">
        <v>432</v>
      </c>
      <c r="C17" s="31" t="s">
        <v>378</v>
      </c>
      <c r="D17" s="14">
        <v>1276129</v>
      </c>
      <c r="E17" s="15">
        <v>24718.62</v>
      </c>
      <c r="F17" s="16">
        <v>1.8200000000000001E-2</v>
      </c>
      <c r="G17" s="16"/>
    </row>
    <row r="18" spans="1:7" x14ac:dyDescent="0.25">
      <c r="A18" s="13" t="s">
        <v>274</v>
      </c>
      <c r="B18" s="31" t="s">
        <v>275</v>
      </c>
      <c r="C18" s="31" t="s">
        <v>273</v>
      </c>
      <c r="D18" s="14">
        <v>918671</v>
      </c>
      <c r="E18" s="15">
        <v>24652.54</v>
      </c>
      <c r="F18" s="16">
        <v>1.8200000000000001E-2</v>
      </c>
      <c r="G18" s="16"/>
    </row>
    <row r="19" spans="1:7" x14ac:dyDescent="0.25">
      <c r="A19" s="13" t="s">
        <v>342</v>
      </c>
      <c r="B19" s="31" t="s">
        <v>343</v>
      </c>
      <c r="C19" s="31" t="s">
        <v>295</v>
      </c>
      <c r="D19" s="14">
        <v>488766</v>
      </c>
      <c r="E19" s="15">
        <v>23838.1</v>
      </c>
      <c r="F19" s="16">
        <v>1.7600000000000001E-2</v>
      </c>
      <c r="G19" s="16"/>
    </row>
    <row r="20" spans="1:7" x14ac:dyDescent="0.25">
      <c r="A20" s="13" t="s">
        <v>402</v>
      </c>
      <c r="B20" s="31" t="s">
        <v>403</v>
      </c>
      <c r="C20" s="31" t="s">
        <v>404</v>
      </c>
      <c r="D20" s="14">
        <v>14863983</v>
      </c>
      <c r="E20" s="15">
        <v>22909.86</v>
      </c>
      <c r="F20" s="16">
        <v>1.6899999999999998E-2</v>
      </c>
      <c r="G20" s="16"/>
    </row>
    <row r="21" spans="1:7" x14ac:dyDescent="0.25">
      <c r="A21" s="13" t="s">
        <v>943</v>
      </c>
      <c r="B21" s="31" t="s">
        <v>944</v>
      </c>
      <c r="C21" s="31" t="s">
        <v>263</v>
      </c>
      <c r="D21" s="14">
        <v>5442509</v>
      </c>
      <c r="E21" s="15">
        <v>22757.85</v>
      </c>
      <c r="F21" s="16">
        <v>1.6799999999999999E-2</v>
      </c>
      <c r="G21" s="16"/>
    </row>
    <row r="22" spans="1:7" x14ac:dyDescent="0.25">
      <c r="A22" s="13" t="s">
        <v>953</v>
      </c>
      <c r="B22" s="31" t="s">
        <v>954</v>
      </c>
      <c r="C22" s="31" t="s">
        <v>316</v>
      </c>
      <c r="D22" s="14">
        <v>447202</v>
      </c>
      <c r="E22" s="15">
        <v>22717.86</v>
      </c>
      <c r="F22" s="16">
        <v>1.6799999999999999E-2</v>
      </c>
      <c r="G22" s="16"/>
    </row>
    <row r="23" spans="1:7" x14ac:dyDescent="0.25">
      <c r="A23" s="13" t="s">
        <v>492</v>
      </c>
      <c r="B23" s="31" t="s">
        <v>493</v>
      </c>
      <c r="C23" s="31" t="s">
        <v>260</v>
      </c>
      <c r="D23" s="14">
        <v>38471898</v>
      </c>
      <c r="E23" s="15">
        <v>22640.71</v>
      </c>
      <c r="F23" s="16">
        <v>1.67E-2</v>
      </c>
      <c r="G23" s="16"/>
    </row>
    <row r="24" spans="1:7" x14ac:dyDescent="0.25">
      <c r="A24" s="13" t="s">
        <v>523</v>
      </c>
      <c r="B24" s="31" t="s">
        <v>524</v>
      </c>
      <c r="C24" s="31" t="s">
        <v>437</v>
      </c>
      <c r="D24" s="14">
        <v>184763</v>
      </c>
      <c r="E24" s="15">
        <v>22311.98</v>
      </c>
      <c r="F24" s="16">
        <v>1.6500000000000001E-2</v>
      </c>
      <c r="G24" s="16"/>
    </row>
    <row r="25" spans="1:7" x14ac:dyDescent="0.25">
      <c r="A25" s="13" t="s">
        <v>338</v>
      </c>
      <c r="B25" s="31" t="s">
        <v>339</v>
      </c>
      <c r="C25" s="31" t="s">
        <v>292</v>
      </c>
      <c r="D25" s="14">
        <v>963654</v>
      </c>
      <c r="E25" s="15">
        <v>22297.99</v>
      </c>
      <c r="F25" s="16">
        <v>1.6500000000000001E-2</v>
      </c>
      <c r="G25" s="16"/>
    </row>
    <row r="26" spans="1:7" x14ac:dyDescent="0.25">
      <c r="A26" s="13" t="s">
        <v>435</v>
      </c>
      <c r="B26" s="31" t="s">
        <v>436</v>
      </c>
      <c r="C26" s="31" t="s">
        <v>437</v>
      </c>
      <c r="D26" s="14">
        <v>913522</v>
      </c>
      <c r="E26" s="15">
        <v>22271.67</v>
      </c>
      <c r="F26" s="16">
        <v>1.6400000000000001E-2</v>
      </c>
      <c r="G26" s="16"/>
    </row>
    <row r="27" spans="1:7" x14ac:dyDescent="0.25">
      <c r="A27" s="13" t="s">
        <v>336</v>
      </c>
      <c r="B27" s="31" t="s">
        <v>337</v>
      </c>
      <c r="C27" s="31" t="s">
        <v>292</v>
      </c>
      <c r="D27" s="14">
        <v>1369779</v>
      </c>
      <c r="E27" s="15">
        <v>21932.9</v>
      </c>
      <c r="F27" s="16">
        <v>1.6199999999999999E-2</v>
      </c>
      <c r="G27" s="16"/>
    </row>
    <row r="28" spans="1:7" x14ac:dyDescent="0.25">
      <c r="A28" s="13" t="s">
        <v>1217</v>
      </c>
      <c r="B28" s="31" t="s">
        <v>1218</v>
      </c>
      <c r="C28" s="31" t="s">
        <v>573</v>
      </c>
      <c r="D28" s="14">
        <v>28010035</v>
      </c>
      <c r="E28" s="15">
        <v>21363.25</v>
      </c>
      <c r="F28" s="16">
        <v>1.5800000000000002E-2</v>
      </c>
      <c r="G28" s="16"/>
    </row>
    <row r="29" spans="1:7" x14ac:dyDescent="0.25">
      <c r="A29" s="13" t="s">
        <v>871</v>
      </c>
      <c r="B29" s="31" t="s">
        <v>872</v>
      </c>
      <c r="C29" s="31" t="s">
        <v>311</v>
      </c>
      <c r="D29" s="14">
        <v>2055489</v>
      </c>
      <c r="E29" s="15">
        <v>21204.42</v>
      </c>
      <c r="F29" s="16">
        <v>1.5599999999999999E-2</v>
      </c>
      <c r="G29" s="16"/>
    </row>
    <row r="30" spans="1:7" x14ac:dyDescent="0.25">
      <c r="A30" s="13" t="s">
        <v>385</v>
      </c>
      <c r="B30" s="31" t="s">
        <v>386</v>
      </c>
      <c r="C30" s="31" t="s">
        <v>295</v>
      </c>
      <c r="D30" s="14">
        <v>1868457</v>
      </c>
      <c r="E30" s="15">
        <v>20827.689999999999</v>
      </c>
      <c r="F30" s="16">
        <v>1.54E-2</v>
      </c>
      <c r="G30" s="16"/>
    </row>
    <row r="31" spans="1:7" x14ac:dyDescent="0.25">
      <c r="A31" s="13" t="s">
        <v>877</v>
      </c>
      <c r="B31" s="31" t="s">
        <v>878</v>
      </c>
      <c r="C31" s="31" t="s">
        <v>311</v>
      </c>
      <c r="D31" s="14">
        <v>1233682</v>
      </c>
      <c r="E31" s="15">
        <v>20659.240000000002</v>
      </c>
      <c r="F31" s="16">
        <v>1.52E-2</v>
      </c>
      <c r="G31" s="16"/>
    </row>
    <row r="32" spans="1:7" x14ac:dyDescent="0.25">
      <c r="A32" s="13" t="s">
        <v>865</v>
      </c>
      <c r="B32" s="31" t="s">
        <v>866</v>
      </c>
      <c r="C32" s="31" t="s">
        <v>371</v>
      </c>
      <c r="D32" s="14">
        <v>2856258</v>
      </c>
      <c r="E32" s="15">
        <v>20306.57</v>
      </c>
      <c r="F32" s="16">
        <v>1.4999999999999999E-2</v>
      </c>
      <c r="G32" s="16"/>
    </row>
    <row r="33" spans="1:7" x14ac:dyDescent="0.25">
      <c r="A33" s="13" t="s">
        <v>334</v>
      </c>
      <c r="B33" s="31" t="s">
        <v>335</v>
      </c>
      <c r="C33" s="31" t="s">
        <v>281</v>
      </c>
      <c r="D33" s="14">
        <v>8317564</v>
      </c>
      <c r="E33" s="15">
        <v>19978.79</v>
      </c>
      <c r="F33" s="16">
        <v>1.47E-2</v>
      </c>
      <c r="G33" s="16"/>
    </row>
    <row r="34" spans="1:7" x14ac:dyDescent="0.25">
      <c r="A34" s="13" t="s">
        <v>438</v>
      </c>
      <c r="B34" s="31" t="s">
        <v>439</v>
      </c>
      <c r="C34" s="31" t="s">
        <v>278</v>
      </c>
      <c r="D34" s="14">
        <v>1527636</v>
      </c>
      <c r="E34" s="15">
        <v>19947.87</v>
      </c>
      <c r="F34" s="16">
        <v>1.47E-2</v>
      </c>
      <c r="G34" s="16"/>
    </row>
    <row r="35" spans="1:7" x14ac:dyDescent="0.25">
      <c r="A35" s="13" t="s">
        <v>929</v>
      </c>
      <c r="B35" s="31" t="s">
        <v>930</v>
      </c>
      <c r="C35" s="31" t="s">
        <v>326</v>
      </c>
      <c r="D35" s="14">
        <v>1328316</v>
      </c>
      <c r="E35" s="15">
        <v>19801.21</v>
      </c>
      <c r="F35" s="16">
        <v>1.46E-2</v>
      </c>
      <c r="G35" s="16"/>
    </row>
    <row r="36" spans="1:7" x14ac:dyDescent="0.25">
      <c r="A36" s="13" t="s">
        <v>344</v>
      </c>
      <c r="B36" s="31" t="s">
        <v>345</v>
      </c>
      <c r="C36" s="31" t="s">
        <v>346</v>
      </c>
      <c r="D36" s="14">
        <v>2025746</v>
      </c>
      <c r="E36" s="15">
        <v>19493.75</v>
      </c>
      <c r="F36" s="16">
        <v>1.44E-2</v>
      </c>
      <c r="G36" s="16"/>
    </row>
    <row r="37" spans="1:7" x14ac:dyDescent="0.25">
      <c r="A37" s="13" t="s">
        <v>507</v>
      </c>
      <c r="B37" s="31" t="s">
        <v>508</v>
      </c>
      <c r="C37" s="31" t="s">
        <v>378</v>
      </c>
      <c r="D37" s="14">
        <v>429984</v>
      </c>
      <c r="E37" s="15">
        <v>19349.71</v>
      </c>
      <c r="F37" s="16">
        <v>1.43E-2</v>
      </c>
      <c r="G37" s="16"/>
    </row>
    <row r="38" spans="1:7" x14ac:dyDescent="0.25">
      <c r="A38" s="13" t="s">
        <v>515</v>
      </c>
      <c r="B38" s="31" t="s">
        <v>516</v>
      </c>
      <c r="C38" s="31" t="s">
        <v>273</v>
      </c>
      <c r="D38" s="14">
        <v>839351</v>
      </c>
      <c r="E38" s="15">
        <v>18603.38</v>
      </c>
      <c r="F38" s="16">
        <v>1.37E-2</v>
      </c>
      <c r="G38" s="16"/>
    </row>
    <row r="39" spans="1:7" x14ac:dyDescent="0.25">
      <c r="A39" s="13" t="s">
        <v>513</v>
      </c>
      <c r="B39" s="31" t="s">
        <v>514</v>
      </c>
      <c r="C39" s="31" t="s">
        <v>366</v>
      </c>
      <c r="D39" s="14">
        <v>498719</v>
      </c>
      <c r="E39" s="15">
        <v>18155.37</v>
      </c>
      <c r="F39" s="16">
        <v>1.34E-2</v>
      </c>
      <c r="G39" s="16"/>
    </row>
    <row r="40" spans="1:7" x14ac:dyDescent="0.25">
      <c r="A40" s="13" t="s">
        <v>347</v>
      </c>
      <c r="B40" s="31" t="s">
        <v>348</v>
      </c>
      <c r="C40" s="31" t="s">
        <v>349</v>
      </c>
      <c r="D40" s="14">
        <v>1265969</v>
      </c>
      <c r="E40" s="15">
        <v>18075.509999999998</v>
      </c>
      <c r="F40" s="16">
        <v>1.3299999999999999E-2</v>
      </c>
      <c r="G40" s="16"/>
    </row>
    <row r="41" spans="1:7" x14ac:dyDescent="0.25">
      <c r="A41" s="13" t="s">
        <v>442</v>
      </c>
      <c r="B41" s="31" t="s">
        <v>443</v>
      </c>
      <c r="C41" s="31" t="s">
        <v>444</v>
      </c>
      <c r="D41" s="14">
        <v>686271</v>
      </c>
      <c r="E41" s="15">
        <v>18044.12</v>
      </c>
      <c r="F41" s="16">
        <v>1.3299999999999999E-2</v>
      </c>
      <c r="G41" s="16"/>
    </row>
    <row r="42" spans="1:7" x14ac:dyDescent="0.25">
      <c r="A42" s="13" t="s">
        <v>959</v>
      </c>
      <c r="B42" s="31" t="s">
        <v>960</v>
      </c>
      <c r="C42" s="31" t="s">
        <v>281</v>
      </c>
      <c r="D42" s="14">
        <v>411327</v>
      </c>
      <c r="E42" s="15">
        <v>17997.61</v>
      </c>
      <c r="F42" s="16">
        <v>1.3299999999999999E-2</v>
      </c>
      <c r="G42" s="16"/>
    </row>
    <row r="43" spans="1:7" x14ac:dyDescent="0.25">
      <c r="A43" s="13" t="s">
        <v>376</v>
      </c>
      <c r="B43" s="31" t="s">
        <v>377</v>
      </c>
      <c r="C43" s="31" t="s">
        <v>378</v>
      </c>
      <c r="D43" s="14">
        <v>433982</v>
      </c>
      <c r="E43" s="15">
        <v>17524.189999999999</v>
      </c>
      <c r="F43" s="16">
        <v>1.29E-2</v>
      </c>
      <c r="G43" s="16"/>
    </row>
    <row r="44" spans="1:7" x14ac:dyDescent="0.25">
      <c r="A44" s="13" t="s">
        <v>307</v>
      </c>
      <c r="B44" s="31" t="s">
        <v>308</v>
      </c>
      <c r="C44" s="31" t="s">
        <v>281</v>
      </c>
      <c r="D44" s="14">
        <v>1449443</v>
      </c>
      <c r="E44" s="15">
        <v>16784.55</v>
      </c>
      <c r="F44" s="16">
        <v>1.24E-2</v>
      </c>
      <c r="G44" s="16"/>
    </row>
    <row r="45" spans="1:7" x14ac:dyDescent="0.25">
      <c r="A45" s="13" t="s">
        <v>288</v>
      </c>
      <c r="B45" s="31" t="s">
        <v>289</v>
      </c>
      <c r="C45" s="31" t="s">
        <v>260</v>
      </c>
      <c r="D45" s="14">
        <v>5722947</v>
      </c>
      <c r="E45" s="15">
        <v>16562.21</v>
      </c>
      <c r="F45" s="16">
        <v>1.2200000000000001E-2</v>
      </c>
      <c r="G45" s="16"/>
    </row>
    <row r="46" spans="1:7" x14ac:dyDescent="0.25">
      <c r="A46" s="13" t="s">
        <v>867</v>
      </c>
      <c r="B46" s="31" t="s">
        <v>868</v>
      </c>
      <c r="C46" s="31" t="s">
        <v>281</v>
      </c>
      <c r="D46" s="14">
        <v>5749453</v>
      </c>
      <c r="E46" s="15">
        <v>16449.189999999999</v>
      </c>
      <c r="F46" s="16">
        <v>1.21E-2</v>
      </c>
      <c r="G46" s="16"/>
    </row>
    <row r="47" spans="1:7" x14ac:dyDescent="0.25">
      <c r="A47" s="13" t="s">
        <v>279</v>
      </c>
      <c r="B47" s="31" t="s">
        <v>280</v>
      </c>
      <c r="C47" s="31" t="s">
        <v>281</v>
      </c>
      <c r="D47" s="14">
        <v>498658</v>
      </c>
      <c r="E47" s="15">
        <v>15758.09</v>
      </c>
      <c r="F47" s="16">
        <v>1.1599999999999999E-2</v>
      </c>
      <c r="G47" s="16"/>
    </row>
    <row r="48" spans="1:7" x14ac:dyDescent="0.25">
      <c r="A48" s="13" t="s">
        <v>282</v>
      </c>
      <c r="B48" s="31" t="s">
        <v>283</v>
      </c>
      <c r="C48" s="31" t="s">
        <v>284</v>
      </c>
      <c r="D48" s="14">
        <v>3891232</v>
      </c>
      <c r="E48" s="15">
        <v>15590.22</v>
      </c>
      <c r="F48" s="16">
        <v>1.15E-2</v>
      </c>
      <c r="G48" s="16"/>
    </row>
    <row r="49" spans="1:7" x14ac:dyDescent="0.25">
      <c r="A49" s="13" t="s">
        <v>1093</v>
      </c>
      <c r="B49" s="31" t="s">
        <v>1094</v>
      </c>
      <c r="C49" s="31" t="s">
        <v>864</v>
      </c>
      <c r="D49" s="14">
        <v>3545976</v>
      </c>
      <c r="E49" s="15">
        <v>15393.08</v>
      </c>
      <c r="F49" s="16">
        <v>1.14E-2</v>
      </c>
      <c r="G49" s="16"/>
    </row>
    <row r="50" spans="1:7" x14ac:dyDescent="0.25">
      <c r="A50" s="13" t="s">
        <v>305</v>
      </c>
      <c r="B50" s="31" t="s">
        <v>306</v>
      </c>
      <c r="C50" s="31" t="s">
        <v>260</v>
      </c>
      <c r="D50" s="14">
        <v>6257564</v>
      </c>
      <c r="E50" s="15">
        <v>15008.77</v>
      </c>
      <c r="F50" s="16">
        <v>1.11E-2</v>
      </c>
      <c r="G50" s="16"/>
    </row>
    <row r="51" spans="1:7" x14ac:dyDescent="0.25">
      <c r="A51" s="13" t="s">
        <v>458</v>
      </c>
      <c r="B51" s="31" t="s">
        <v>459</v>
      </c>
      <c r="C51" s="31" t="s">
        <v>451</v>
      </c>
      <c r="D51" s="14">
        <v>989699</v>
      </c>
      <c r="E51" s="15">
        <v>14907.84</v>
      </c>
      <c r="F51" s="16">
        <v>1.0999999999999999E-2</v>
      </c>
      <c r="G51" s="16"/>
    </row>
    <row r="52" spans="1:7" x14ac:dyDescent="0.25">
      <c r="A52" s="13" t="s">
        <v>494</v>
      </c>
      <c r="B52" s="31" t="s">
        <v>495</v>
      </c>
      <c r="C52" s="31" t="s">
        <v>304</v>
      </c>
      <c r="D52" s="14">
        <v>14134178</v>
      </c>
      <c r="E52" s="15">
        <v>14883.29</v>
      </c>
      <c r="F52" s="16">
        <v>1.0999999999999999E-2</v>
      </c>
      <c r="G52" s="16"/>
    </row>
    <row r="53" spans="1:7" x14ac:dyDescent="0.25">
      <c r="A53" s="13" t="s">
        <v>1068</v>
      </c>
      <c r="B53" s="31" t="s">
        <v>1069</v>
      </c>
      <c r="C53" s="31" t="s">
        <v>1070</v>
      </c>
      <c r="D53" s="14">
        <v>45537</v>
      </c>
      <c r="E53" s="15">
        <v>14469.38</v>
      </c>
      <c r="F53" s="16">
        <v>1.0699999999999999E-2</v>
      </c>
      <c r="G53" s="16"/>
    </row>
    <row r="54" spans="1:7" x14ac:dyDescent="0.25">
      <c r="A54" s="13" t="s">
        <v>409</v>
      </c>
      <c r="B54" s="31" t="s">
        <v>410</v>
      </c>
      <c r="C54" s="31" t="s">
        <v>260</v>
      </c>
      <c r="D54" s="14">
        <v>11162378</v>
      </c>
      <c r="E54" s="15">
        <v>13779.96</v>
      </c>
      <c r="F54" s="16">
        <v>1.0200000000000001E-2</v>
      </c>
      <c r="G54" s="16"/>
    </row>
    <row r="55" spans="1:7" x14ac:dyDescent="0.25">
      <c r="A55" s="13" t="s">
        <v>473</v>
      </c>
      <c r="B55" s="31" t="s">
        <v>474</v>
      </c>
      <c r="C55" s="31" t="s">
        <v>352</v>
      </c>
      <c r="D55" s="14">
        <v>935822</v>
      </c>
      <c r="E55" s="15">
        <v>13485.2</v>
      </c>
      <c r="F55" s="16">
        <v>9.9000000000000008E-3</v>
      </c>
      <c r="G55" s="16"/>
    </row>
    <row r="56" spans="1:7" x14ac:dyDescent="0.25">
      <c r="A56" s="13" t="s">
        <v>873</v>
      </c>
      <c r="B56" s="31" t="s">
        <v>874</v>
      </c>
      <c r="C56" s="31" t="s">
        <v>437</v>
      </c>
      <c r="D56" s="14">
        <v>216552</v>
      </c>
      <c r="E56" s="15">
        <v>13345.02</v>
      </c>
      <c r="F56" s="16">
        <v>9.7999999999999997E-3</v>
      </c>
      <c r="G56" s="16"/>
    </row>
    <row r="57" spans="1:7" x14ac:dyDescent="0.25">
      <c r="A57" s="13" t="s">
        <v>947</v>
      </c>
      <c r="B57" s="31" t="s">
        <v>948</v>
      </c>
      <c r="C57" s="31" t="s">
        <v>378</v>
      </c>
      <c r="D57" s="14">
        <v>193610</v>
      </c>
      <c r="E57" s="15">
        <v>13249.7</v>
      </c>
      <c r="F57" s="16">
        <v>9.7999999999999997E-3</v>
      </c>
      <c r="G57" s="16"/>
    </row>
    <row r="58" spans="1:7" x14ac:dyDescent="0.25">
      <c r="A58" s="13" t="s">
        <v>364</v>
      </c>
      <c r="B58" s="31" t="s">
        <v>365</v>
      </c>
      <c r="C58" s="31" t="s">
        <v>366</v>
      </c>
      <c r="D58" s="14">
        <v>5239758</v>
      </c>
      <c r="E58" s="15">
        <v>12863.61</v>
      </c>
      <c r="F58" s="16">
        <v>9.4999999999999998E-3</v>
      </c>
      <c r="G58" s="16"/>
    </row>
    <row r="59" spans="1:7" x14ac:dyDescent="0.25">
      <c r="A59" s="13" t="s">
        <v>411</v>
      </c>
      <c r="B59" s="31" t="s">
        <v>412</v>
      </c>
      <c r="C59" s="31" t="s">
        <v>311</v>
      </c>
      <c r="D59" s="14">
        <v>567266</v>
      </c>
      <c r="E59" s="15">
        <v>12558.7</v>
      </c>
      <c r="F59" s="16">
        <v>9.2999999999999992E-3</v>
      </c>
      <c r="G59" s="16"/>
    </row>
    <row r="60" spans="1:7" x14ac:dyDescent="0.25">
      <c r="A60" s="13" t="s">
        <v>1123</v>
      </c>
      <c r="B60" s="31" t="s">
        <v>1124</v>
      </c>
      <c r="C60" s="31" t="s">
        <v>311</v>
      </c>
      <c r="D60" s="14">
        <v>591428</v>
      </c>
      <c r="E60" s="15">
        <v>12319.45</v>
      </c>
      <c r="F60" s="16">
        <v>9.1000000000000004E-3</v>
      </c>
      <c r="G60" s="16"/>
    </row>
    <row r="61" spans="1:7" x14ac:dyDescent="0.25">
      <c r="A61" s="13" t="s">
        <v>440</v>
      </c>
      <c r="B61" s="31" t="s">
        <v>441</v>
      </c>
      <c r="C61" s="31" t="s">
        <v>257</v>
      </c>
      <c r="D61" s="14">
        <v>3366783</v>
      </c>
      <c r="E61" s="15">
        <v>11292.19</v>
      </c>
      <c r="F61" s="16">
        <v>8.3000000000000001E-3</v>
      </c>
      <c r="G61" s="16"/>
    </row>
    <row r="62" spans="1:7" x14ac:dyDescent="0.25">
      <c r="A62" s="13" t="s">
        <v>1097</v>
      </c>
      <c r="B62" s="31" t="s">
        <v>1098</v>
      </c>
      <c r="C62" s="31" t="s">
        <v>292</v>
      </c>
      <c r="D62" s="14">
        <v>395930</v>
      </c>
      <c r="E62" s="15">
        <v>11106.23</v>
      </c>
      <c r="F62" s="16">
        <v>8.2000000000000007E-3</v>
      </c>
      <c r="G62" s="16"/>
    </row>
    <row r="63" spans="1:7" x14ac:dyDescent="0.25">
      <c r="A63" s="13" t="s">
        <v>433</v>
      </c>
      <c r="B63" s="31" t="s">
        <v>434</v>
      </c>
      <c r="C63" s="31" t="s">
        <v>352</v>
      </c>
      <c r="D63" s="14">
        <v>665279</v>
      </c>
      <c r="E63" s="15">
        <v>10715.65</v>
      </c>
      <c r="F63" s="16">
        <v>7.9000000000000008E-3</v>
      </c>
      <c r="G63" s="16"/>
    </row>
    <row r="64" spans="1:7" x14ac:dyDescent="0.25">
      <c r="A64" s="13" t="s">
        <v>1251</v>
      </c>
      <c r="B64" s="31" t="s">
        <v>1252</v>
      </c>
      <c r="C64" s="31" t="s">
        <v>311</v>
      </c>
      <c r="D64" s="14">
        <v>270994</v>
      </c>
      <c r="E64" s="15">
        <v>10419.18</v>
      </c>
      <c r="F64" s="16">
        <v>7.7000000000000002E-3</v>
      </c>
      <c r="G64" s="16"/>
    </row>
    <row r="65" spans="1:7" x14ac:dyDescent="0.25">
      <c r="A65" s="13" t="s">
        <v>862</v>
      </c>
      <c r="B65" s="31" t="s">
        <v>863</v>
      </c>
      <c r="C65" s="31" t="s">
        <v>864</v>
      </c>
      <c r="D65" s="14">
        <v>1811162</v>
      </c>
      <c r="E65" s="15">
        <v>10340.83</v>
      </c>
      <c r="F65" s="16">
        <v>7.6E-3</v>
      </c>
      <c r="G65" s="16"/>
    </row>
    <row r="66" spans="1:7" x14ac:dyDescent="0.25">
      <c r="A66" s="13" t="s">
        <v>358</v>
      </c>
      <c r="B66" s="31" t="s">
        <v>359</v>
      </c>
      <c r="C66" s="31" t="s">
        <v>287</v>
      </c>
      <c r="D66" s="14">
        <v>303279</v>
      </c>
      <c r="E66" s="15">
        <v>10201.700000000001</v>
      </c>
      <c r="F66" s="16">
        <v>7.4999999999999997E-3</v>
      </c>
      <c r="G66" s="16"/>
    </row>
    <row r="67" spans="1:7" x14ac:dyDescent="0.25">
      <c r="A67" s="13" t="s">
        <v>885</v>
      </c>
      <c r="B67" s="31" t="s">
        <v>886</v>
      </c>
      <c r="C67" s="31" t="s">
        <v>451</v>
      </c>
      <c r="D67" s="14">
        <v>886158</v>
      </c>
      <c r="E67" s="15">
        <v>9982.57</v>
      </c>
      <c r="F67" s="16">
        <v>7.4000000000000003E-3</v>
      </c>
      <c r="G67" s="16"/>
    </row>
    <row r="68" spans="1:7" x14ac:dyDescent="0.25">
      <c r="A68" s="13" t="s">
        <v>951</v>
      </c>
      <c r="B68" s="31" t="s">
        <v>952</v>
      </c>
      <c r="C68" s="31" t="s">
        <v>263</v>
      </c>
      <c r="D68" s="14">
        <v>115102698</v>
      </c>
      <c r="E68" s="15">
        <v>9818.26</v>
      </c>
      <c r="F68" s="16">
        <v>7.1999999999999998E-3</v>
      </c>
      <c r="G68" s="16"/>
    </row>
    <row r="69" spans="1:7" x14ac:dyDescent="0.25">
      <c r="A69" s="13" t="s">
        <v>321</v>
      </c>
      <c r="B69" s="31" t="s">
        <v>322</v>
      </c>
      <c r="C69" s="31" t="s">
        <v>323</v>
      </c>
      <c r="D69" s="14">
        <v>1544700</v>
      </c>
      <c r="E69" s="15">
        <v>9607.26</v>
      </c>
      <c r="F69" s="16">
        <v>7.1000000000000004E-3</v>
      </c>
      <c r="G69" s="16"/>
    </row>
    <row r="70" spans="1:7" x14ac:dyDescent="0.25">
      <c r="A70" s="13" t="s">
        <v>471</v>
      </c>
      <c r="B70" s="31" t="s">
        <v>472</v>
      </c>
      <c r="C70" s="31" t="s">
        <v>352</v>
      </c>
      <c r="D70" s="14">
        <v>98730</v>
      </c>
      <c r="E70" s="15">
        <v>9550.15</v>
      </c>
      <c r="F70" s="16">
        <v>7.0000000000000001E-3</v>
      </c>
      <c r="G70" s="16"/>
    </row>
    <row r="71" spans="1:7" x14ac:dyDescent="0.25">
      <c r="A71" s="13" t="s">
        <v>970</v>
      </c>
      <c r="B71" s="31" t="s">
        <v>971</v>
      </c>
      <c r="C71" s="31" t="s">
        <v>263</v>
      </c>
      <c r="D71" s="14">
        <v>610528</v>
      </c>
      <c r="E71" s="15">
        <v>9211.0400000000009</v>
      </c>
      <c r="F71" s="16">
        <v>6.7999999999999996E-3</v>
      </c>
      <c r="G71" s="16"/>
    </row>
    <row r="72" spans="1:7" x14ac:dyDescent="0.25">
      <c r="A72" s="13" t="s">
        <v>490</v>
      </c>
      <c r="B72" s="31" t="s">
        <v>491</v>
      </c>
      <c r="C72" s="31" t="s">
        <v>292</v>
      </c>
      <c r="D72" s="14">
        <v>443296</v>
      </c>
      <c r="E72" s="15">
        <v>8891.6299999999992</v>
      </c>
      <c r="F72" s="16">
        <v>6.6E-3</v>
      </c>
      <c r="G72" s="16"/>
    </row>
    <row r="73" spans="1:7" x14ac:dyDescent="0.25">
      <c r="A73" s="13" t="s">
        <v>945</v>
      </c>
      <c r="B73" s="31" t="s">
        <v>946</v>
      </c>
      <c r="C73" s="31" t="s">
        <v>366</v>
      </c>
      <c r="D73" s="14">
        <v>35556</v>
      </c>
      <c r="E73" s="15">
        <v>8617</v>
      </c>
      <c r="F73" s="16">
        <v>6.4000000000000003E-3</v>
      </c>
      <c r="G73" s="16"/>
    </row>
    <row r="74" spans="1:7" x14ac:dyDescent="0.25">
      <c r="A74" s="13" t="s">
        <v>340</v>
      </c>
      <c r="B74" s="31" t="s">
        <v>341</v>
      </c>
      <c r="C74" s="31" t="s">
        <v>281</v>
      </c>
      <c r="D74" s="14">
        <v>603255</v>
      </c>
      <c r="E74" s="15">
        <v>8172.3</v>
      </c>
      <c r="F74" s="16">
        <v>6.0000000000000001E-3</v>
      </c>
      <c r="G74" s="16"/>
    </row>
    <row r="75" spans="1:7" x14ac:dyDescent="0.25">
      <c r="A75" s="13" t="s">
        <v>1227</v>
      </c>
      <c r="B75" s="31" t="s">
        <v>1228</v>
      </c>
      <c r="C75" s="31" t="s">
        <v>371</v>
      </c>
      <c r="D75" s="14">
        <v>5345399</v>
      </c>
      <c r="E75" s="15">
        <v>8094</v>
      </c>
      <c r="F75" s="16">
        <v>6.0000000000000001E-3</v>
      </c>
      <c r="G75" s="16"/>
    </row>
    <row r="76" spans="1:7" x14ac:dyDescent="0.25">
      <c r="A76" s="13" t="s">
        <v>298</v>
      </c>
      <c r="B76" s="31" t="s">
        <v>299</v>
      </c>
      <c r="C76" s="31" t="s">
        <v>287</v>
      </c>
      <c r="D76" s="14">
        <v>1013707</v>
      </c>
      <c r="E76" s="15">
        <v>7643.35</v>
      </c>
      <c r="F76" s="16">
        <v>5.5999999999999999E-3</v>
      </c>
      <c r="G76" s="16"/>
    </row>
    <row r="77" spans="1:7" x14ac:dyDescent="0.25">
      <c r="A77" s="13" t="s">
        <v>447</v>
      </c>
      <c r="B77" s="31" t="s">
        <v>448</v>
      </c>
      <c r="C77" s="31" t="s">
        <v>366</v>
      </c>
      <c r="D77" s="14">
        <v>1127326</v>
      </c>
      <c r="E77" s="15">
        <v>7384.55</v>
      </c>
      <c r="F77" s="16">
        <v>5.4000000000000003E-3</v>
      </c>
      <c r="G77" s="16"/>
    </row>
    <row r="78" spans="1:7" x14ac:dyDescent="0.25">
      <c r="A78" s="13" t="s">
        <v>393</v>
      </c>
      <c r="B78" s="31" t="s">
        <v>394</v>
      </c>
      <c r="C78" s="31" t="s">
        <v>395</v>
      </c>
      <c r="D78" s="14">
        <v>1947975</v>
      </c>
      <c r="E78" s="15">
        <v>7099.39</v>
      </c>
      <c r="F78" s="16">
        <v>5.1999999999999998E-3</v>
      </c>
      <c r="G78" s="16"/>
    </row>
    <row r="79" spans="1:7" x14ac:dyDescent="0.25">
      <c r="A79" s="13" t="s">
        <v>381</v>
      </c>
      <c r="B79" s="31" t="s">
        <v>382</v>
      </c>
      <c r="C79" s="31" t="s">
        <v>311</v>
      </c>
      <c r="D79" s="14">
        <v>99374</v>
      </c>
      <c r="E79" s="15">
        <v>6933.32</v>
      </c>
      <c r="F79" s="16">
        <v>5.1000000000000004E-3</v>
      </c>
      <c r="G79" s="16"/>
    </row>
    <row r="80" spans="1:7" x14ac:dyDescent="0.25">
      <c r="A80" s="13" t="s">
        <v>1219</v>
      </c>
      <c r="B80" s="31" t="s">
        <v>1220</v>
      </c>
      <c r="C80" s="31" t="s">
        <v>378</v>
      </c>
      <c r="D80" s="14">
        <v>180669</v>
      </c>
      <c r="E80" s="15">
        <v>6766.23</v>
      </c>
      <c r="F80" s="16">
        <v>5.0000000000000001E-3</v>
      </c>
      <c r="G80" s="16"/>
    </row>
    <row r="81" spans="1:7" x14ac:dyDescent="0.25">
      <c r="A81" s="13" t="s">
        <v>517</v>
      </c>
      <c r="B81" s="31" t="s">
        <v>518</v>
      </c>
      <c r="C81" s="31" t="s">
        <v>424</v>
      </c>
      <c r="D81" s="14">
        <v>1658732</v>
      </c>
      <c r="E81" s="15">
        <v>6404.36</v>
      </c>
      <c r="F81" s="16">
        <v>4.7000000000000002E-3</v>
      </c>
      <c r="G81" s="16"/>
    </row>
    <row r="82" spans="1:7" x14ac:dyDescent="0.25">
      <c r="A82" s="13" t="s">
        <v>525</v>
      </c>
      <c r="B82" s="31" t="s">
        <v>526</v>
      </c>
      <c r="C82" s="31" t="s">
        <v>273</v>
      </c>
      <c r="D82" s="14">
        <v>658969</v>
      </c>
      <c r="E82" s="15">
        <v>6257.57</v>
      </c>
      <c r="F82" s="16">
        <v>4.5999999999999999E-3</v>
      </c>
      <c r="G82" s="16"/>
    </row>
    <row r="83" spans="1:7" x14ac:dyDescent="0.25">
      <c r="A83" s="13" t="s">
        <v>1073</v>
      </c>
      <c r="B83" s="31" t="s">
        <v>1074</v>
      </c>
      <c r="C83" s="31" t="s">
        <v>378</v>
      </c>
      <c r="D83" s="14">
        <v>386791</v>
      </c>
      <c r="E83" s="15">
        <v>6184.79</v>
      </c>
      <c r="F83" s="16">
        <v>4.5999999999999999E-3</v>
      </c>
      <c r="G83" s="16"/>
    </row>
    <row r="84" spans="1:7" x14ac:dyDescent="0.25">
      <c r="A84" s="13" t="s">
        <v>883</v>
      </c>
      <c r="B84" s="31" t="s">
        <v>884</v>
      </c>
      <c r="C84" s="31" t="s">
        <v>284</v>
      </c>
      <c r="D84" s="14">
        <v>549273</v>
      </c>
      <c r="E84" s="15">
        <v>6023.33</v>
      </c>
      <c r="F84" s="16">
        <v>4.4000000000000003E-3</v>
      </c>
      <c r="G84" s="16"/>
    </row>
    <row r="85" spans="1:7" x14ac:dyDescent="0.25">
      <c r="A85" s="13" t="s">
        <v>383</v>
      </c>
      <c r="B85" s="31" t="s">
        <v>384</v>
      </c>
      <c r="C85" s="31" t="s">
        <v>273</v>
      </c>
      <c r="D85" s="14">
        <v>677524</v>
      </c>
      <c r="E85" s="15">
        <v>5938.84</v>
      </c>
      <c r="F85" s="16">
        <v>4.4000000000000003E-3</v>
      </c>
      <c r="G85" s="16"/>
    </row>
    <row r="86" spans="1:7" x14ac:dyDescent="0.25">
      <c r="A86" s="13" t="s">
        <v>456</v>
      </c>
      <c r="B86" s="31" t="s">
        <v>457</v>
      </c>
      <c r="C86" s="31" t="s">
        <v>304</v>
      </c>
      <c r="D86" s="14">
        <v>2247975</v>
      </c>
      <c r="E86" s="15">
        <v>5845.86</v>
      </c>
      <c r="F86" s="16">
        <v>4.3E-3</v>
      </c>
      <c r="G86" s="16"/>
    </row>
    <row r="87" spans="1:7" x14ac:dyDescent="0.25">
      <c r="A87" s="13" t="s">
        <v>1127</v>
      </c>
      <c r="B87" s="31" t="s">
        <v>1128</v>
      </c>
      <c r="C87" s="31" t="s">
        <v>366</v>
      </c>
      <c r="D87" s="14">
        <v>1327321</v>
      </c>
      <c r="E87" s="15">
        <v>5838.22</v>
      </c>
      <c r="F87" s="16">
        <v>4.3E-3</v>
      </c>
      <c r="G87" s="16"/>
    </row>
    <row r="88" spans="1:7" x14ac:dyDescent="0.25">
      <c r="A88" s="13" t="s">
        <v>1101</v>
      </c>
      <c r="B88" s="31" t="s">
        <v>1102</v>
      </c>
      <c r="C88" s="31" t="s">
        <v>578</v>
      </c>
      <c r="D88" s="14">
        <v>1388815</v>
      </c>
      <c r="E88" s="15">
        <v>5700.39</v>
      </c>
      <c r="F88" s="16">
        <v>4.1999999999999997E-3</v>
      </c>
      <c r="G88" s="16"/>
    </row>
    <row r="89" spans="1:7" x14ac:dyDescent="0.25">
      <c r="A89" s="13" t="s">
        <v>1768</v>
      </c>
      <c r="B89" s="31" t="s">
        <v>1769</v>
      </c>
      <c r="C89" s="31" t="s">
        <v>311</v>
      </c>
      <c r="D89" s="14">
        <v>174655</v>
      </c>
      <c r="E89" s="15">
        <v>5663.19</v>
      </c>
      <c r="F89" s="16">
        <v>4.1999999999999997E-3</v>
      </c>
      <c r="G89" s="16"/>
    </row>
    <row r="90" spans="1:7" x14ac:dyDescent="0.25">
      <c r="A90" s="13" t="s">
        <v>887</v>
      </c>
      <c r="B90" s="31" t="s">
        <v>888</v>
      </c>
      <c r="C90" s="31" t="s">
        <v>557</v>
      </c>
      <c r="D90" s="14">
        <v>2537185</v>
      </c>
      <c r="E90" s="15">
        <v>5185.75</v>
      </c>
      <c r="F90" s="16">
        <v>3.8E-3</v>
      </c>
      <c r="G90" s="16"/>
    </row>
    <row r="91" spans="1:7" x14ac:dyDescent="0.25">
      <c r="A91" s="13" t="s">
        <v>1249</v>
      </c>
      <c r="B91" s="31" t="s">
        <v>1250</v>
      </c>
      <c r="C91" s="31" t="s">
        <v>864</v>
      </c>
      <c r="D91" s="14">
        <v>2440195</v>
      </c>
      <c r="E91" s="15">
        <v>3364.3</v>
      </c>
      <c r="F91" s="16">
        <v>2.5000000000000001E-3</v>
      </c>
      <c r="G91" s="16"/>
    </row>
    <row r="92" spans="1:7" x14ac:dyDescent="0.25">
      <c r="A92" s="13" t="s">
        <v>1237</v>
      </c>
      <c r="B92" s="31" t="s">
        <v>1238</v>
      </c>
      <c r="C92" s="31" t="s">
        <v>451</v>
      </c>
      <c r="D92" s="14">
        <v>220778</v>
      </c>
      <c r="E92" s="15">
        <v>3132.84</v>
      </c>
      <c r="F92" s="16">
        <v>2.3E-3</v>
      </c>
      <c r="G92" s="16"/>
    </row>
    <row r="93" spans="1:7" x14ac:dyDescent="0.25">
      <c r="A93" s="13" t="s">
        <v>503</v>
      </c>
      <c r="B93" s="31" t="s">
        <v>504</v>
      </c>
      <c r="C93" s="31" t="s">
        <v>287</v>
      </c>
      <c r="D93" s="14">
        <v>47204</v>
      </c>
      <c r="E93" s="15">
        <v>2389.94</v>
      </c>
      <c r="F93" s="16">
        <v>1.8E-3</v>
      </c>
      <c r="G93" s="16"/>
    </row>
    <row r="94" spans="1:7" x14ac:dyDescent="0.25">
      <c r="A94" s="13" t="s">
        <v>1189</v>
      </c>
      <c r="B94" s="31" t="s">
        <v>1190</v>
      </c>
      <c r="C94" s="31" t="s">
        <v>352</v>
      </c>
      <c r="D94" s="14">
        <v>410248</v>
      </c>
      <c r="E94" s="15">
        <v>623.62</v>
      </c>
      <c r="F94" s="16">
        <v>5.0000000000000001E-4</v>
      </c>
      <c r="G94" s="16"/>
    </row>
    <row r="95" spans="1:7" x14ac:dyDescent="0.25">
      <c r="A95" s="13" t="s">
        <v>1913</v>
      </c>
      <c r="B95" s="31" t="s">
        <v>1914</v>
      </c>
      <c r="C95" s="31" t="s">
        <v>304</v>
      </c>
      <c r="D95" s="14">
        <v>225248</v>
      </c>
      <c r="E95" s="15">
        <v>316.25</v>
      </c>
      <c r="F95" s="16">
        <v>2.0000000000000001E-4</v>
      </c>
      <c r="G95" s="16"/>
    </row>
    <row r="96" spans="1:7" x14ac:dyDescent="0.25">
      <c r="A96" s="17" t="s">
        <v>189</v>
      </c>
      <c r="B96" s="32"/>
      <c r="C96" s="32"/>
      <c r="D96" s="18"/>
      <c r="E96" s="37">
        <v>1276826.54</v>
      </c>
      <c r="F96" s="38">
        <v>0.94199999999999995</v>
      </c>
      <c r="G96" s="21"/>
    </row>
    <row r="97" spans="1:7" x14ac:dyDescent="0.25">
      <c r="A97" s="17" t="s">
        <v>481</v>
      </c>
      <c r="B97" s="31"/>
      <c r="C97" s="31"/>
      <c r="D97" s="14"/>
      <c r="E97" s="15"/>
      <c r="F97" s="16"/>
      <c r="G97" s="16"/>
    </row>
    <row r="98" spans="1:7" x14ac:dyDescent="0.25">
      <c r="A98" s="17" t="s">
        <v>189</v>
      </c>
      <c r="B98" s="31"/>
      <c r="C98" s="31"/>
      <c r="D98" s="14"/>
      <c r="E98" s="39" t="s">
        <v>155</v>
      </c>
      <c r="F98" s="40" t="s">
        <v>155</v>
      </c>
      <c r="G98" s="16"/>
    </row>
    <row r="99" spans="1:7" x14ac:dyDescent="0.25">
      <c r="A99" s="24" t="s">
        <v>192</v>
      </c>
      <c r="B99" s="33"/>
      <c r="C99" s="33"/>
      <c r="D99" s="25"/>
      <c r="E99" s="28">
        <v>1276826.54</v>
      </c>
      <c r="F99" s="29">
        <v>0.94199999999999995</v>
      </c>
      <c r="G99" s="21"/>
    </row>
    <row r="100" spans="1:7" x14ac:dyDescent="0.25">
      <c r="A100" s="13"/>
      <c r="B100" s="31"/>
      <c r="C100" s="31"/>
      <c r="D100" s="14"/>
      <c r="E100" s="15"/>
      <c r="F100" s="16"/>
      <c r="G100" s="16"/>
    </row>
    <row r="101" spans="1:7" x14ac:dyDescent="0.25">
      <c r="A101" s="13"/>
      <c r="B101" s="31"/>
      <c r="C101" s="31"/>
      <c r="D101" s="14"/>
      <c r="E101" s="15"/>
      <c r="F101" s="16"/>
      <c r="G101" s="16"/>
    </row>
    <row r="102" spans="1:7" x14ac:dyDescent="0.25">
      <c r="A102" s="17" t="s">
        <v>193</v>
      </c>
      <c r="B102" s="31"/>
      <c r="C102" s="31"/>
      <c r="D102" s="14"/>
      <c r="E102" s="15"/>
      <c r="F102" s="16"/>
      <c r="G102" s="16"/>
    </row>
    <row r="103" spans="1:7" x14ac:dyDescent="0.25">
      <c r="A103" s="13" t="s">
        <v>194</v>
      </c>
      <c r="B103" s="31"/>
      <c r="C103" s="31"/>
      <c r="D103" s="14"/>
      <c r="E103" s="15">
        <v>79644.81</v>
      </c>
      <c r="F103" s="16">
        <v>5.8799999999999998E-2</v>
      </c>
      <c r="G103" s="16">
        <v>5.2232000000000001E-2</v>
      </c>
    </row>
    <row r="104" spans="1:7" x14ac:dyDescent="0.25">
      <c r="A104" s="17" t="s">
        <v>189</v>
      </c>
      <c r="B104" s="32"/>
      <c r="C104" s="32"/>
      <c r="D104" s="18"/>
      <c r="E104" s="37">
        <v>79644.81</v>
      </c>
      <c r="F104" s="38">
        <v>5.8799999999999998E-2</v>
      </c>
      <c r="G104" s="21"/>
    </row>
    <row r="105" spans="1:7" x14ac:dyDescent="0.25">
      <c r="A105" s="13"/>
      <c r="B105" s="31"/>
      <c r="C105" s="31"/>
      <c r="D105" s="14"/>
      <c r="E105" s="15"/>
      <c r="F105" s="16"/>
      <c r="G105" s="16"/>
    </row>
    <row r="106" spans="1:7" x14ac:dyDescent="0.25">
      <c r="A106" s="24" t="s">
        <v>192</v>
      </c>
      <c r="B106" s="33"/>
      <c r="C106" s="33"/>
      <c r="D106" s="25"/>
      <c r="E106" s="19">
        <v>79644.81</v>
      </c>
      <c r="F106" s="20">
        <v>5.8799999999999998E-2</v>
      </c>
      <c r="G106" s="21"/>
    </row>
    <row r="107" spans="1:7" x14ac:dyDescent="0.25">
      <c r="A107" s="13" t="s">
        <v>195</v>
      </c>
      <c r="B107" s="31"/>
      <c r="C107" s="31"/>
      <c r="D107" s="14"/>
      <c r="E107" s="15">
        <v>22.794562299999999</v>
      </c>
      <c r="F107" s="60" t="s">
        <v>197</v>
      </c>
      <c r="G107" s="16"/>
    </row>
    <row r="108" spans="1:7" x14ac:dyDescent="0.25">
      <c r="A108" s="13" t="s">
        <v>196</v>
      </c>
      <c r="B108" s="31"/>
      <c r="C108" s="31"/>
      <c r="D108" s="14"/>
      <c r="E108" s="35">
        <v>-1132.5345623000001</v>
      </c>
      <c r="F108" s="36">
        <v>-8.1599999999999999E-4</v>
      </c>
      <c r="G108" s="16">
        <v>5.2232000000000001E-2</v>
      </c>
    </row>
    <row r="109" spans="1:7" x14ac:dyDescent="0.25">
      <c r="A109" s="26" t="s">
        <v>198</v>
      </c>
      <c r="B109" s="34"/>
      <c r="C109" s="34"/>
      <c r="D109" s="27"/>
      <c r="E109" s="28">
        <v>1355361.61</v>
      </c>
      <c r="F109" s="29">
        <v>1</v>
      </c>
      <c r="G109" s="29"/>
    </row>
    <row r="111" spans="1:7" x14ac:dyDescent="0.25">
      <c r="A111" s="74" t="s">
        <v>200</v>
      </c>
    </row>
    <row r="114" spans="1:3" x14ac:dyDescent="0.25">
      <c r="A114" s="1" t="s">
        <v>211</v>
      </c>
    </row>
    <row r="115" spans="1:3" x14ac:dyDescent="0.25">
      <c r="A115" s="48" t="s">
        <v>212</v>
      </c>
      <c r="B115" s="3" t="s">
        <v>155</v>
      </c>
    </row>
    <row r="116" spans="1:3" x14ac:dyDescent="0.25">
      <c r="A116" t="s">
        <v>213</v>
      </c>
    </row>
    <row r="117" spans="1:3" x14ac:dyDescent="0.25">
      <c r="A117" t="s">
        <v>214</v>
      </c>
      <c r="B117" t="s">
        <v>215</v>
      </c>
      <c r="C117" t="s">
        <v>215</v>
      </c>
    </row>
    <row r="118" spans="1:3" x14ac:dyDescent="0.25">
      <c r="B118" s="49">
        <v>45930</v>
      </c>
      <c r="C118" s="49">
        <v>46112</v>
      </c>
    </row>
    <row r="119" spans="1:3" x14ac:dyDescent="0.25">
      <c r="A119" t="s">
        <v>482</v>
      </c>
      <c r="B119">
        <v>115.66200000000001</v>
      </c>
      <c r="C119">
        <v>108.429</v>
      </c>
    </row>
    <row r="120" spans="1:3" x14ac:dyDescent="0.25">
      <c r="A120" t="s">
        <v>217</v>
      </c>
      <c r="B120">
        <v>84.337000000000003</v>
      </c>
      <c r="C120">
        <v>79.063000000000002</v>
      </c>
    </row>
    <row r="121" spans="1:3" x14ac:dyDescent="0.25">
      <c r="A121" t="s">
        <v>483</v>
      </c>
      <c r="B121">
        <v>98.811000000000007</v>
      </c>
      <c r="C121">
        <v>92.054000000000002</v>
      </c>
    </row>
    <row r="122" spans="1:3" x14ac:dyDescent="0.25">
      <c r="A122" t="s">
        <v>219</v>
      </c>
      <c r="B122">
        <v>56.966999999999999</v>
      </c>
      <c r="C122">
        <v>53.070999999999998</v>
      </c>
    </row>
    <row r="124" spans="1:3" x14ac:dyDescent="0.25">
      <c r="A124" t="s">
        <v>220</v>
      </c>
      <c r="B124" s="3" t="s">
        <v>155</v>
      </c>
    </row>
    <row r="125" spans="1:3" x14ac:dyDescent="0.25">
      <c r="A125" t="s">
        <v>221</v>
      </c>
      <c r="B125" s="3" t="s">
        <v>155</v>
      </c>
    </row>
    <row r="126" spans="1:3" x14ac:dyDescent="0.25">
      <c r="A126" s="48" t="s">
        <v>222</v>
      </c>
      <c r="B126" s="3" t="s">
        <v>155</v>
      </c>
    </row>
    <row r="127" spans="1:3" x14ac:dyDescent="0.25">
      <c r="A127" s="48" t="s">
        <v>223</v>
      </c>
      <c r="B127" s="3" t="s">
        <v>155</v>
      </c>
    </row>
    <row r="128" spans="1:3" x14ac:dyDescent="0.25">
      <c r="A128" t="s">
        <v>484</v>
      </c>
      <c r="B128" s="50">
        <v>0.36930000000000002</v>
      </c>
    </row>
    <row r="129" spans="1:4" ht="29.1" customHeight="1" x14ac:dyDescent="0.25">
      <c r="A129" s="48" t="s">
        <v>225</v>
      </c>
      <c r="B129" s="3" t="s">
        <v>155</v>
      </c>
    </row>
    <row r="130" spans="1:4" ht="29.1" customHeight="1" x14ac:dyDescent="0.25">
      <c r="A130" s="48" t="s">
        <v>226</v>
      </c>
      <c r="B130" s="3" t="s">
        <v>155</v>
      </c>
    </row>
    <row r="131" spans="1:4" ht="29.1" customHeight="1" x14ac:dyDescent="0.25">
      <c r="A131" s="48" t="s">
        <v>227</v>
      </c>
      <c r="B131" s="3" t="s">
        <v>155</v>
      </c>
    </row>
    <row r="132" spans="1:4" x14ac:dyDescent="0.25">
      <c r="A132" s="48" t="s">
        <v>228</v>
      </c>
      <c r="B132" s="3" t="s">
        <v>155</v>
      </c>
    </row>
    <row r="133" spans="1:4" x14ac:dyDescent="0.25">
      <c r="A133" s="48" t="s">
        <v>229</v>
      </c>
      <c r="B133" s="3" t="s">
        <v>155</v>
      </c>
    </row>
    <row r="135" spans="1:4" ht="69.95" customHeight="1" x14ac:dyDescent="0.25">
      <c r="A135" s="120" t="s">
        <v>230</v>
      </c>
      <c r="B135" s="120" t="s">
        <v>231</v>
      </c>
      <c r="C135" s="120" t="s">
        <v>3</v>
      </c>
      <c r="D135" s="120" t="s">
        <v>4</v>
      </c>
    </row>
    <row r="136" spans="1:4" ht="69.95" customHeight="1" x14ac:dyDescent="0.25">
      <c r="A136" s="120" t="s">
        <v>3280</v>
      </c>
      <c r="B136" s="120"/>
      <c r="C136" s="120" t="s">
        <v>136</v>
      </c>
      <c r="D136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7"/>
  <sheetViews>
    <sheetView showGridLines="0" workbookViewId="0">
      <pane ySplit="6" topLeftCell="A18" activePane="bottomLeft" state="frozen"/>
      <selection activeCell="B70" sqref="B70"/>
      <selection pane="bottomLeft" activeCell="A40" sqref="A40"/>
    </sheetView>
  </sheetViews>
  <sheetFormatPr defaultRowHeight="15" x14ac:dyDescent="0.25"/>
  <cols>
    <col min="1" max="1" width="62.8554687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585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586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587</v>
      </c>
      <c r="B9" s="31"/>
      <c r="C9" s="31"/>
      <c r="D9" s="14"/>
      <c r="E9" s="15"/>
      <c r="F9" s="16"/>
      <c r="G9" s="16"/>
    </row>
    <row r="10" spans="1:8" x14ac:dyDescent="0.25">
      <c r="A10" s="17" t="s">
        <v>588</v>
      </c>
      <c r="B10" s="32"/>
      <c r="C10" s="32"/>
      <c r="D10" s="18"/>
      <c r="E10" s="41"/>
      <c r="F10" s="21"/>
      <c r="G10" s="21"/>
    </row>
    <row r="11" spans="1:8" x14ac:dyDescent="0.25">
      <c r="A11" s="13" t="s">
        <v>589</v>
      </c>
      <c r="B11" s="31" t="s">
        <v>590</v>
      </c>
      <c r="C11" s="31"/>
      <c r="D11" s="14">
        <v>98239.738310000001</v>
      </c>
      <c r="E11" s="15">
        <v>18166.16</v>
      </c>
      <c r="F11" s="16">
        <v>0.96379999999999999</v>
      </c>
      <c r="G11" s="16"/>
    </row>
    <row r="12" spans="1:8" x14ac:dyDescent="0.25">
      <c r="A12" s="17" t="s">
        <v>189</v>
      </c>
      <c r="B12" s="32"/>
      <c r="C12" s="32"/>
      <c r="D12" s="18"/>
      <c r="E12" s="19">
        <v>18166.16</v>
      </c>
      <c r="F12" s="20">
        <v>0.96379999999999999</v>
      </c>
      <c r="G12" s="21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24" t="s">
        <v>192</v>
      </c>
      <c r="B14" s="33"/>
      <c r="C14" s="33"/>
      <c r="D14" s="25"/>
      <c r="E14" s="19">
        <v>18166.16</v>
      </c>
      <c r="F14" s="20">
        <v>0.96379999999999999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715.69</v>
      </c>
      <c r="F17" s="16">
        <v>3.7999999999999999E-2</v>
      </c>
      <c r="G17" s="16">
        <v>5.2232000000000001E-2</v>
      </c>
    </row>
    <row r="18" spans="1:7" x14ac:dyDescent="0.25">
      <c r="A18" s="17" t="s">
        <v>189</v>
      </c>
      <c r="B18" s="32"/>
      <c r="C18" s="32"/>
      <c r="D18" s="18"/>
      <c r="E18" s="19">
        <v>715.69</v>
      </c>
      <c r="F18" s="20">
        <v>3.7999999999999999E-2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715.69</v>
      </c>
      <c r="F20" s="20">
        <v>3.7999999999999999E-2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0.20483319999999999</v>
      </c>
      <c r="F21" s="60" t="s">
        <v>197</v>
      </c>
      <c r="G21" s="16"/>
    </row>
    <row r="22" spans="1:7" x14ac:dyDescent="0.25">
      <c r="A22" s="13" t="s">
        <v>196</v>
      </c>
      <c r="B22" s="31"/>
      <c r="C22" s="31"/>
      <c r="D22" s="14"/>
      <c r="E22" s="35">
        <v>-33.4348332</v>
      </c>
      <c r="F22" s="36">
        <v>-1.81E-3</v>
      </c>
      <c r="G22" s="16">
        <v>5.2231E-2</v>
      </c>
    </row>
    <row r="23" spans="1:7" x14ac:dyDescent="0.25">
      <c r="A23" s="26" t="s">
        <v>198</v>
      </c>
      <c r="B23" s="34"/>
      <c r="C23" s="34"/>
      <c r="D23" s="27"/>
      <c r="E23" s="28">
        <v>18848.62</v>
      </c>
      <c r="F23" s="29">
        <v>1</v>
      </c>
      <c r="G23" s="29"/>
    </row>
    <row r="25" spans="1:7" x14ac:dyDescent="0.25">
      <c r="A25" s="74" t="s">
        <v>200</v>
      </c>
    </row>
    <row r="28" spans="1:7" x14ac:dyDescent="0.25">
      <c r="A28" s="1" t="s">
        <v>211</v>
      </c>
    </row>
    <row r="29" spans="1:7" x14ac:dyDescent="0.25">
      <c r="A29" s="48" t="s">
        <v>212</v>
      </c>
      <c r="B29" s="3" t="s">
        <v>155</v>
      </c>
    </row>
    <row r="30" spans="1:7" x14ac:dyDescent="0.25">
      <c r="A30" t="s">
        <v>213</v>
      </c>
    </row>
    <row r="31" spans="1:7" x14ac:dyDescent="0.25">
      <c r="A31" t="s">
        <v>214</v>
      </c>
      <c r="B31" t="s">
        <v>215</v>
      </c>
      <c r="C31" t="s">
        <v>215</v>
      </c>
    </row>
    <row r="32" spans="1:7" x14ac:dyDescent="0.25">
      <c r="B32" s="49">
        <v>45930</v>
      </c>
      <c r="C32" s="49">
        <v>46112</v>
      </c>
    </row>
    <row r="33" spans="1:4" x14ac:dyDescent="0.25">
      <c r="A33" t="s">
        <v>482</v>
      </c>
      <c r="B33">
        <v>21.518799999999999</v>
      </c>
      <c r="C33">
        <v>25.179400000000001</v>
      </c>
    </row>
    <row r="34" spans="1:4" x14ac:dyDescent="0.25">
      <c r="A34" t="s">
        <v>483</v>
      </c>
      <c r="B34">
        <v>19.771100000000001</v>
      </c>
      <c r="C34">
        <v>23.034300000000002</v>
      </c>
    </row>
    <row r="36" spans="1:4" x14ac:dyDescent="0.25">
      <c r="A36" t="s">
        <v>220</v>
      </c>
      <c r="B36" s="3" t="s">
        <v>155</v>
      </c>
    </row>
    <row r="37" spans="1:4" x14ac:dyDescent="0.25">
      <c r="A37" t="s">
        <v>221</v>
      </c>
      <c r="B37" s="3" t="s">
        <v>155</v>
      </c>
    </row>
    <row r="38" spans="1:4" ht="30" x14ac:dyDescent="0.25">
      <c r="A38" s="48" t="s">
        <v>222</v>
      </c>
      <c r="B38" s="3" t="s">
        <v>155</v>
      </c>
    </row>
    <row r="39" spans="1:4" x14ac:dyDescent="0.25">
      <c r="A39" s="48" t="s">
        <v>223</v>
      </c>
      <c r="B39" s="50">
        <v>18166.162373499999</v>
      </c>
    </row>
    <row r="40" spans="1:4" ht="29.1" customHeight="1" x14ac:dyDescent="0.25">
      <c r="A40" s="48" t="s">
        <v>591</v>
      </c>
      <c r="B40" s="3" t="s">
        <v>155</v>
      </c>
    </row>
    <row r="41" spans="1:4" ht="29.1" customHeight="1" x14ac:dyDescent="0.25">
      <c r="A41" s="48" t="s">
        <v>592</v>
      </c>
      <c r="B41" s="3" t="s">
        <v>155</v>
      </c>
    </row>
    <row r="42" spans="1:4" ht="29.1" customHeight="1" x14ac:dyDescent="0.25">
      <c r="A42" s="48" t="s">
        <v>593</v>
      </c>
      <c r="B42" s="3" t="s">
        <v>155</v>
      </c>
    </row>
    <row r="43" spans="1:4" x14ac:dyDescent="0.25">
      <c r="A43" s="48" t="s">
        <v>594</v>
      </c>
      <c r="B43" s="3" t="s">
        <v>155</v>
      </c>
    </row>
    <row r="44" spans="1:4" x14ac:dyDescent="0.25">
      <c r="A44" s="48" t="s">
        <v>595</v>
      </c>
      <c r="B44" s="3" t="s">
        <v>155</v>
      </c>
    </row>
    <row r="46" spans="1:4" ht="69.95" customHeight="1" x14ac:dyDescent="0.25">
      <c r="A46" s="120" t="s">
        <v>230</v>
      </c>
      <c r="B46" s="120" t="s">
        <v>231</v>
      </c>
      <c r="C46" s="120" t="s">
        <v>3</v>
      </c>
      <c r="D46" s="120" t="s">
        <v>4</v>
      </c>
    </row>
    <row r="47" spans="1:4" ht="69.95" customHeight="1" x14ac:dyDescent="0.25">
      <c r="A47" s="120" t="s">
        <v>596</v>
      </c>
      <c r="B47" s="120"/>
      <c r="C47" s="120" t="s">
        <v>18</v>
      </c>
      <c r="D47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H46"/>
  <sheetViews>
    <sheetView showGridLines="0" workbookViewId="0">
      <pane ySplit="6" topLeftCell="A16" activePane="bottomLeft" state="frozen"/>
      <selection activeCell="B70" sqref="B70"/>
      <selection pane="bottomLeft"/>
    </sheetView>
  </sheetViews>
  <sheetFormatPr defaultRowHeight="15" x14ac:dyDescent="0.25"/>
  <cols>
    <col min="1" max="1" width="68.42578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3281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3282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587</v>
      </c>
      <c r="B9" s="31"/>
      <c r="C9" s="31"/>
      <c r="D9" s="14"/>
      <c r="E9" s="15"/>
      <c r="F9" s="16"/>
      <c r="G9" s="16"/>
    </row>
    <row r="10" spans="1:8" x14ac:dyDescent="0.25">
      <c r="A10" s="17" t="s">
        <v>588</v>
      </c>
      <c r="B10" s="32"/>
      <c r="C10" s="32"/>
      <c r="D10" s="18"/>
      <c r="E10" s="41"/>
      <c r="F10" s="21"/>
      <c r="G10" s="21"/>
    </row>
    <row r="11" spans="1:8" x14ac:dyDescent="0.25">
      <c r="A11" s="13" t="s">
        <v>3283</v>
      </c>
      <c r="B11" s="31" t="s">
        <v>3284</v>
      </c>
      <c r="C11" s="31"/>
      <c r="D11" s="14">
        <v>68777.444000000003</v>
      </c>
      <c r="E11" s="15">
        <v>13882.1</v>
      </c>
      <c r="F11" s="16">
        <v>0.98219999999999996</v>
      </c>
      <c r="G11" s="16"/>
    </row>
    <row r="12" spans="1:8" x14ac:dyDescent="0.25">
      <c r="A12" s="17" t="s">
        <v>189</v>
      </c>
      <c r="B12" s="32"/>
      <c r="C12" s="32"/>
      <c r="D12" s="18"/>
      <c r="E12" s="19">
        <v>13882.1</v>
      </c>
      <c r="F12" s="20">
        <v>0.98219999999999996</v>
      </c>
      <c r="G12" s="21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24" t="s">
        <v>192</v>
      </c>
      <c r="B14" s="33"/>
      <c r="C14" s="33"/>
      <c r="D14" s="25"/>
      <c r="E14" s="19">
        <v>13882.1</v>
      </c>
      <c r="F14" s="20">
        <v>0.98219999999999996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255.89</v>
      </c>
      <c r="F17" s="16">
        <v>1.8100000000000002E-2</v>
      </c>
      <c r="G17" s="16">
        <v>5.2232000000000001E-2</v>
      </c>
    </row>
    <row r="18" spans="1:7" x14ac:dyDescent="0.25">
      <c r="A18" s="17" t="s">
        <v>189</v>
      </c>
      <c r="B18" s="32"/>
      <c r="C18" s="32"/>
      <c r="D18" s="18"/>
      <c r="E18" s="19">
        <v>255.89</v>
      </c>
      <c r="F18" s="20">
        <v>1.8100000000000002E-2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255.89</v>
      </c>
      <c r="F20" s="20">
        <v>1.8100000000000002E-2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7.3236499999999996E-2</v>
      </c>
      <c r="F21" s="60" t="s">
        <v>197</v>
      </c>
      <c r="G21" s="16"/>
    </row>
    <row r="22" spans="1:7" x14ac:dyDescent="0.25">
      <c r="A22" s="13" t="s">
        <v>196</v>
      </c>
      <c r="B22" s="31"/>
      <c r="C22" s="31"/>
      <c r="D22" s="14"/>
      <c r="E22" s="35">
        <v>-4.7532364999999999</v>
      </c>
      <c r="F22" s="36">
        <v>-3.0499999999999999E-4</v>
      </c>
      <c r="G22" s="16">
        <v>5.2231E-2</v>
      </c>
    </row>
    <row r="23" spans="1:7" x14ac:dyDescent="0.25">
      <c r="A23" s="26" t="s">
        <v>198</v>
      </c>
      <c r="B23" s="34"/>
      <c r="C23" s="34"/>
      <c r="D23" s="27"/>
      <c r="E23" s="28">
        <v>14133.31</v>
      </c>
      <c r="F23" s="29">
        <v>1</v>
      </c>
      <c r="G23" s="29"/>
    </row>
    <row r="25" spans="1:7" x14ac:dyDescent="0.25">
      <c r="A25" s="74" t="s">
        <v>200</v>
      </c>
    </row>
    <row r="27" spans="1:7" x14ac:dyDescent="0.25">
      <c r="A27" s="1" t="s">
        <v>211</v>
      </c>
    </row>
    <row r="28" spans="1:7" x14ac:dyDescent="0.25">
      <c r="A28" s="48" t="s">
        <v>212</v>
      </c>
      <c r="B28" s="3" t="s">
        <v>155</v>
      </c>
    </row>
    <row r="29" spans="1:7" x14ac:dyDescent="0.25">
      <c r="A29" t="s">
        <v>213</v>
      </c>
    </row>
    <row r="30" spans="1:7" x14ac:dyDescent="0.25">
      <c r="A30" t="s">
        <v>214</v>
      </c>
      <c r="B30" t="s">
        <v>215</v>
      </c>
      <c r="C30" t="s">
        <v>215</v>
      </c>
    </row>
    <row r="31" spans="1:7" x14ac:dyDescent="0.25">
      <c r="B31" s="49">
        <v>45930</v>
      </c>
      <c r="C31" s="49">
        <v>46112</v>
      </c>
    </row>
    <row r="32" spans="1:7" x14ac:dyDescent="0.25">
      <c r="A32" t="s">
        <v>482</v>
      </c>
      <c r="B32">
        <v>34.884</v>
      </c>
      <c r="C32">
        <v>37.866</v>
      </c>
    </row>
    <row r="33" spans="1:4" x14ac:dyDescent="0.25">
      <c r="A33" t="s">
        <v>483</v>
      </c>
      <c r="B33">
        <v>31.206</v>
      </c>
      <c r="C33">
        <v>33.747</v>
      </c>
    </row>
    <row r="35" spans="1:4" x14ac:dyDescent="0.25">
      <c r="A35" t="s">
        <v>220</v>
      </c>
      <c r="B35" s="3" t="s">
        <v>155</v>
      </c>
    </row>
    <row r="36" spans="1:4" x14ac:dyDescent="0.25">
      <c r="A36" t="s">
        <v>221</v>
      </c>
      <c r="B36" s="3" t="s">
        <v>155</v>
      </c>
    </row>
    <row r="37" spans="1:4" x14ac:dyDescent="0.25">
      <c r="A37" s="48" t="s">
        <v>222</v>
      </c>
      <c r="B37" s="3" t="s">
        <v>155</v>
      </c>
    </row>
    <row r="38" spans="1:4" x14ac:dyDescent="0.25">
      <c r="A38" s="48" t="s">
        <v>223</v>
      </c>
      <c r="B38" s="50">
        <v>13882.096336799999</v>
      </c>
    </row>
    <row r="39" spans="1:4" ht="29.1" customHeight="1" x14ac:dyDescent="0.25">
      <c r="A39" s="48" t="s">
        <v>591</v>
      </c>
      <c r="B39" s="3" t="s">
        <v>155</v>
      </c>
    </row>
    <row r="40" spans="1:4" ht="29.1" customHeight="1" x14ac:dyDescent="0.25">
      <c r="A40" s="48" t="s">
        <v>592</v>
      </c>
      <c r="B40" s="3" t="s">
        <v>155</v>
      </c>
    </row>
    <row r="41" spans="1:4" ht="29.1" customHeight="1" x14ac:dyDescent="0.25">
      <c r="A41" s="48" t="s">
        <v>593</v>
      </c>
      <c r="B41" s="3" t="s">
        <v>155</v>
      </c>
    </row>
    <row r="42" spans="1:4" x14ac:dyDescent="0.25">
      <c r="A42" s="48" t="s">
        <v>594</v>
      </c>
      <c r="B42" s="3" t="s">
        <v>155</v>
      </c>
    </row>
    <row r="43" spans="1:4" x14ac:dyDescent="0.25">
      <c r="A43" s="48" t="s">
        <v>595</v>
      </c>
      <c r="B43" s="3" t="s">
        <v>155</v>
      </c>
    </row>
    <row r="45" spans="1:4" ht="69.95" customHeight="1" x14ac:dyDescent="0.25">
      <c r="A45" s="120" t="s">
        <v>230</v>
      </c>
      <c r="B45" s="120" t="s">
        <v>231</v>
      </c>
      <c r="C45" s="120" t="s">
        <v>3</v>
      </c>
      <c r="D45" s="120" t="s">
        <v>4</v>
      </c>
    </row>
    <row r="46" spans="1:4" ht="69.95" customHeight="1" x14ac:dyDescent="0.25">
      <c r="A46" s="120" t="s">
        <v>3285</v>
      </c>
      <c r="B46" s="120"/>
      <c r="C46" s="120" t="s">
        <v>138</v>
      </c>
      <c r="D46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H46"/>
  <sheetViews>
    <sheetView showGridLines="0" workbookViewId="0">
      <pane ySplit="6" topLeftCell="A7" activePane="bottomLeft" state="frozen"/>
      <selection activeCell="B70" sqref="B70"/>
      <selection pane="bottomLeft" activeCell="A7" sqref="A7"/>
    </sheetView>
  </sheetViews>
  <sheetFormatPr defaultRowHeight="15" x14ac:dyDescent="0.25"/>
  <cols>
    <col min="1" max="1" width="68.140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3286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3287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587</v>
      </c>
      <c r="B9" s="31"/>
      <c r="C9" s="31"/>
      <c r="D9" s="14"/>
      <c r="E9" s="15"/>
      <c r="F9" s="16"/>
      <c r="G9" s="16"/>
    </row>
    <row r="10" spans="1:8" x14ac:dyDescent="0.25">
      <c r="A10" s="17" t="s">
        <v>588</v>
      </c>
      <c r="B10" s="32"/>
      <c r="C10" s="32"/>
      <c r="D10" s="18"/>
      <c r="E10" s="41"/>
      <c r="F10" s="21"/>
      <c r="G10" s="21"/>
    </row>
    <row r="11" spans="1:8" x14ac:dyDescent="0.25">
      <c r="A11" s="13" t="s">
        <v>3288</v>
      </c>
      <c r="B11" s="31" t="s">
        <v>3289</v>
      </c>
      <c r="C11" s="31"/>
      <c r="D11" s="14">
        <v>49999.133000000002</v>
      </c>
      <c r="E11" s="15">
        <v>19811.27</v>
      </c>
      <c r="F11" s="16">
        <v>0.98670000000000002</v>
      </c>
      <c r="G11" s="16"/>
    </row>
    <row r="12" spans="1:8" x14ac:dyDescent="0.25">
      <c r="A12" s="17" t="s">
        <v>189</v>
      </c>
      <c r="B12" s="32"/>
      <c r="C12" s="32"/>
      <c r="D12" s="18"/>
      <c r="E12" s="19">
        <v>19811.27</v>
      </c>
      <c r="F12" s="20">
        <v>0.98670000000000002</v>
      </c>
      <c r="G12" s="21"/>
    </row>
    <row r="13" spans="1:8" x14ac:dyDescent="0.25">
      <c r="A13" s="13"/>
      <c r="B13" s="31"/>
      <c r="C13" s="31"/>
      <c r="D13" s="14"/>
      <c r="E13" s="15"/>
      <c r="F13" s="16"/>
      <c r="G13" s="16"/>
    </row>
    <row r="14" spans="1:8" x14ac:dyDescent="0.25">
      <c r="A14" s="24" t="s">
        <v>192</v>
      </c>
      <c r="B14" s="33"/>
      <c r="C14" s="33"/>
      <c r="D14" s="25"/>
      <c r="E14" s="19">
        <v>19811.27</v>
      </c>
      <c r="F14" s="20">
        <v>0.98670000000000002</v>
      </c>
      <c r="G14" s="21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287.88</v>
      </c>
      <c r="F17" s="16">
        <v>1.43E-2</v>
      </c>
      <c r="G17" s="16">
        <v>5.2232000000000001E-2</v>
      </c>
    </row>
    <row r="18" spans="1:7" x14ac:dyDescent="0.25">
      <c r="A18" s="17" t="s">
        <v>189</v>
      </c>
      <c r="B18" s="32"/>
      <c r="C18" s="32"/>
      <c r="D18" s="18"/>
      <c r="E18" s="19">
        <v>287.88</v>
      </c>
      <c r="F18" s="20">
        <v>1.43E-2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287.88</v>
      </c>
      <c r="F20" s="20">
        <v>1.43E-2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8.2391000000000006E-2</v>
      </c>
      <c r="F21" s="60" t="s">
        <v>197</v>
      </c>
      <c r="G21" s="16"/>
    </row>
    <row r="22" spans="1:7" x14ac:dyDescent="0.25">
      <c r="A22" s="13" t="s">
        <v>196</v>
      </c>
      <c r="B22" s="31"/>
      <c r="C22" s="31"/>
      <c r="D22" s="14"/>
      <c r="E22" s="35">
        <v>-21.112390999999999</v>
      </c>
      <c r="F22" s="36">
        <v>-1.0039999999999999E-3</v>
      </c>
      <c r="G22" s="16">
        <v>5.2231E-2</v>
      </c>
    </row>
    <row r="23" spans="1:7" x14ac:dyDescent="0.25">
      <c r="A23" s="26" t="s">
        <v>198</v>
      </c>
      <c r="B23" s="34"/>
      <c r="C23" s="34"/>
      <c r="D23" s="27"/>
      <c r="E23" s="28">
        <v>20078.12</v>
      </c>
      <c r="F23" s="29">
        <v>1</v>
      </c>
      <c r="G23" s="29"/>
    </row>
    <row r="25" spans="1:7" x14ac:dyDescent="0.25">
      <c r="A25" s="74" t="s">
        <v>200</v>
      </c>
    </row>
    <row r="27" spans="1:7" x14ac:dyDescent="0.25">
      <c r="A27" s="1" t="s">
        <v>211</v>
      </c>
    </row>
    <row r="28" spans="1:7" x14ac:dyDescent="0.25">
      <c r="A28" s="48" t="s">
        <v>212</v>
      </c>
      <c r="B28" s="3" t="s">
        <v>155</v>
      </c>
    </row>
    <row r="29" spans="1:7" x14ac:dyDescent="0.25">
      <c r="A29" t="s">
        <v>213</v>
      </c>
    </row>
    <row r="30" spans="1:7" x14ac:dyDescent="0.25">
      <c r="A30" t="s">
        <v>214</v>
      </c>
      <c r="B30" t="s">
        <v>215</v>
      </c>
      <c r="C30" t="s">
        <v>215</v>
      </c>
    </row>
    <row r="31" spans="1:7" x14ac:dyDescent="0.25">
      <c r="B31" s="49">
        <v>45930</v>
      </c>
      <c r="C31" s="49">
        <v>46112</v>
      </c>
    </row>
    <row r="32" spans="1:7" x14ac:dyDescent="0.25">
      <c r="A32" t="s">
        <v>482</v>
      </c>
      <c r="B32">
        <v>38.353299999999997</v>
      </c>
      <c r="C32">
        <v>42.154699999999998</v>
      </c>
    </row>
    <row r="33" spans="1:4" x14ac:dyDescent="0.25">
      <c r="A33" t="s">
        <v>483</v>
      </c>
      <c r="B33">
        <v>34.631799999999998</v>
      </c>
      <c r="C33">
        <v>37.888500000000001</v>
      </c>
    </row>
    <row r="35" spans="1:4" x14ac:dyDescent="0.25">
      <c r="A35" t="s">
        <v>220</v>
      </c>
      <c r="B35" s="3" t="s">
        <v>155</v>
      </c>
    </row>
    <row r="36" spans="1:4" x14ac:dyDescent="0.25">
      <c r="A36" t="s">
        <v>221</v>
      </c>
      <c r="B36" s="3" t="s">
        <v>155</v>
      </c>
    </row>
    <row r="37" spans="1:4" x14ac:dyDescent="0.25">
      <c r="A37" s="48" t="s">
        <v>222</v>
      </c>
      <c r="B37" s="3" t="s">
        <v>155</v>
      </c>
    </row>
    <row r="38" spans="1:4" x14ac:dyDescent="0.25">
      <c r="A38" s="48" t="s">
        <v>223</v>
      </c>
      <c r="B38" s="50">
        <v>19811.274732599999</v>
      </c>
    </row>
    <row r="39" spans="1:4" ht="29.1" customHeight="1" x14ac:dyDescent="0.25">
      <c r="A39" s="48" t="s">
        <v>591</v>
      </c>
      <c r="B39" s="3" t="s">
        <v>155</v>
      </c>
    </row>
    <row r="40" spans="1:4" ht="29.1" customHeight="1" x14ac:dyDescent="0.25">
      <c r="A40" s="48" t="s">
        <v>592</v>
      </c>
      <c r="B40" s="3" t="s">
        <v>155</v>
      </c>
    </row>
    <row r="41" spans="1:4" ht="29.1" customHeight="1" x14ac:dyDescent="0.25">
      <c r="A41" s="48" t="s">
        <v>593</v>
      </c>
      <c r="B41" s="3" t="s">
        <v>155</v>
      </c>
    </row>
    <row r="42" spans="1:4" x14ac:dyDescent="0.25">
      <c r="A42" s="48" t="s">
        <v>594</v>
      </c>
      <c r="B42" s="3" t="s">
        <v>155</v>
      </c>
    </row>
    <row r="43" spans="1:4" x14ac:dyDescent="0.25">
      <c r="A43" s="48" t="s">
        <v>595</v>
      </c>
      <c r="B43" s="3" t="s">
        <v>155</v>
      </c>
    </row>
    <row r="45" spans="1:4" ht="69.95" customHeight="1" x14ac:dyDescent="0.25">
      <c r="A45" s="120" t="s">
        <v>230</v>
      </c>
      <c r="B45" s="120" t="s">
        <v>231</v>
      </c>
      <c r="C45" s="120" t="s">
        <v>3</v>
      </c>
      <c r="D45" s="120" t="s">
        <v>4</v>
      </c>
    </row>
    <row r="46" spans="1:4" ht="69.95" customHeight="1" x14ac:dyDescent="0.25">
      <c r="A46" s="120" t="s">
        <v>3290</v>
      </c>
      <c r="B46" s="120"/>
      <c r="C46" s="120" t="s">
        <v>140</v>
      </c>
      <c r="D46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FFFF00"/>
  </sheetPr>
  <dimension ref="A1:H46"/>
  <sheetViews>
    <sheetView showGridLines="0" workbookViewId="0">
      <pane ySplit="6" topLeftCell="A26" activePane="bottomLeft" state="frozen"/>
      <selection activeCell="B70" sqref="B70"/>
      <selection pane="bottomLeft"/>
    </sheetView>
  </sheetViews>
  <sheetFormatPr defaultRowHeight="15" x14ac:dyDescent="0.25"/>
  <cols>
    <col min="1" max="1" width="66.57031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3291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3292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7"/>
      <c r="B10" s="31"/>
      <c r="C10" s="31"/>
      <c r="D10" s="14"/>
      <c r="E10" s="15"/>
      <c r="F10" s="16"/>
      <c r="G10" s="16"/>
    </row>
    <row r="11" spans="1:8" x14ac:dyDescent="0.25">
      <c r="A11" s="17" t="s">
        <v>1633</v>
      </c>
      <c r="B11" s="32"/>
      <c r="C11" s="32"/>
      <c r="D11" s="18"/>
      <c r="E11" s="41"/>
      <c r="F11" s="21"/>
      <c r="G11" s="16"/>
    </row>
    <row r="12" spans="1:8" x14ac:dyDescent="0.25">
      <c r="A12" s="17" t="s">
        <v>3293</v>
      </c>
      <c r="B12" s="32"/>
      <c r="C12" s="32"/>
      <c r="D12" s="18"/>
      <c r="E12" s="41"/>
      <c r="F12" s="21"/>
      <c r="G12" s="16"/>
    </row>
    <row r="13" spans="1:8" x14ac:dyDescent="0.25">
      <c r="A13" s="82" t="s">
        <v>1638</v>
      </c>
      <c r="B13" s="83" t="s">
        <v>1639</v>
      </c>
      <c r="C13" s="32"/>
      <c r="D13" s="84">
        <v>65824.111499999999</v>
      </c>
      <c r="E13" s="41">
        <v>154294.1133537</v>
      </c>
      <c r="F13" s="21">
        <f>E13/E23</f>
        <v>0.97995595018039061</v>
      </c>
      <c r="G13" s="16"/>
    </row>
    <row r="14" spans="1:8" x14ac:dyDescent="0.25">
      <c r="A14" s="76" t="s">
        <v>192</v>
      </c>
      <c r="B14" s="77"/>
      <c r="C14" s="77"/>
      <c r="D14" s="78"/>
      <c r="E14" s="37">
        <f>SUM(E13)</f>
        <v>154294.1133537</v>
      </c>
      <c r="F14" s="21">
        <f>F13</f>
        <v>0.97995595018039061</v>
      </c>
      <c r="G14" s="16"/>
    </row>
    <row r="15" spans="1:8" x14ac:dyDescent="0.25">
      <c r="A15" s="13"/>
      <c r="B15" s="31"/>
      <c r="C15" s="31"/>
      <c r="D15" s="14"/>
      <c r="E15" s="15"/>
      <c r="F15" s="16"/>
      <c r="G15" s="16"/>
    </row>
    <row r="16" spans="1:8" x14ac:dyDescent="0.25">
      <c r="A16" s="17" t="s">
        <v>193</v>
      </c>
      <c r="B16" s="31"/>
      <c r="C16" s="31"/>
      <c r="D16" s="14"/>
      <c r="E16" s="15"/>
      <c r="F16" s="16"/>
      <c r="G16" s="16"/>
    </row>
    <row r="17" spans="1:7" x14ac:dyDescent="0.25">
      <c r="A17" s="13" t="s">
        <v>194</v>
      </c>
      <c r="B17" s="31"/>
      <c r="C17" s="31"/>
      <c r="D17" s="14"/>
      <c r="E17" s="15">
        <v>54.98</v>
      </c>
      <c r="F17" s="16">
        <v>3.4900000000000003E-4</v>
      </c>
      <c r="G17" s="16">
        <v>5.2232000000000001E-2</v>
      </c>
    </row>
    <row r="18" spans="1:7" x14ac:dyDescent="0.25">
      <c r="A18" s="17" t="s">
        <v>189</v>
      </c>
      <c r="B18" s="32"/>
      <c r="C18" s="32"/>
      <c r="D18" s="18"/>
      <c r="E18" s="19">
        <v>54.98</v>
      </c>
      <c r="F18" s="20">
        <v>3.4900000000000003E-4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24" t="s">
        <v>192</v>
      </c>
      <c r="B20" s="33"/>
      <c r="C20" s="33"/>
      <c r="D20" s="25"/>
      <c r="E20" s="19">
        <v>54.98</v>
      </c>
      <c r="F20" s="20">
        <v>3.4900000000000003E-4</v>
      </c>
      <c r="G20" s="21"/>
    </row>
    <row r="21" spans="1:7" x14ac:dyDescent="0.25">
      <c r="A21" s="13" t="s">
        <v>195</v>
      </c>
      <c r="B21" s="31"/>
      <c r="C21" s="31"/>
      <c r="D21" s="14"/>
      <c r="E21" s="15">
        <v>1.5734399999999999E-2</v>
      </c>
      <c r="F21" s="60">
        <v>0</v>
      </c>
      <c r="G21" s="16"/>
    </row>
    <row r="22" spans="1:7" x14ac:dyDescent="0.25">
      <c r="A22" s="13" t="s">
        <v>196</v>
      </c>
      <c r="B22" s="31"/>
      <c r="C22" s="31"/>
      <c r="D22" s="14"/>
      <c r="E22" s="15">
        <v>3100.9442656000001</v>
      </c>
      <c r="F22" s="16">
        <v>1.9699999999999999E-2</v>
      </c>
      <c r="G22" s="16">
        <v>5.2231E-2</v>
      </c>
    </row>
    <row r="23" spans="1:7" x14ac:dyDescent="0.25">
      <c r="A23" s="26" t="s">
        <v>198</v>
      </c>
      <c r="B23" s="34"/>
      <c r="C23" s="34"/>
      <c r="D23" s="27"/>
      <c r="E23" s="28">
        <v>157450.04999999999</v>
      </c>
      <c r="F23" s="29">
        <v>1</v>
      </c>
      <c r="G23" s="29"/>
    </row>
    <row r="24" spans="1:7" x14ac:dyDescent="0.25">
      <c r="F24" s="2"/>
    </row>
    <row r="25" spans="1:7" x14ac:dyDescent="0.25">
      <c r="A25" s="74" t="s">
        <v>200</v>
      </c>
    </row>
    <row r="28" spans="1:7" x14ac:dyDescent="0.25">
      <c r="A28" s="1" t="s">
        <v>211</v>
      </c>
    </row>
    <row r="29" spans="1:7" x14ac:dyDescent="0.25">
      <c r="A29" s="48" t="s">
        <v>212</v>
      </c>
      <c r="B29" s="3" t="s">
        <v>155</v>
      </c>
    </row>
    <row r="30" spans="1:7" x14ac:dyDescent="0.25">
      <c r="A30" t="s">
        <v>213</v>
      </c>
    </row>
    <row r="31" spans="1:7" x14ac:dyDescent="0.25">
      <c r="B31" s="49">
        <v>45930</v>
      </c>
      <c r="C31" s="49">
        <v>46112</v>
      </c>
    </row>
    <row r="32" spans="1:7" x14ac:dyDescent="0.25">
      <c r="A32" t="s">
        <v>218</v>
      </c>
      <c r="B32">
        <v>142.3426</v>
      </c>
      <c r="C32">
        <v>232.40870000000001</v>
      </c>
    </row>
    <row r="34" spans="1:4" x14ac:dyDescent="0.25">
      <c r="A34" t="s">
        <v>220</v>
      </c>
      <c r="B34" s="3" t="s">
        <v>155</v>
      </c>
    </row>
    <row r="35" spans="1:4" x14ac:dyDescent="0.25">
      <c r="A35" t="s">
        <v>221</v>
      </c>
      <c r="B35" s="3" t="s">
        <v>155</v>
      </c>
    </row>
    <row r="36" spans="1:4" x14ac:dyDescent="0.25">
      <c r="A36" s="48" t="s">
        <v>222</v>
      </c>
      <c r="B36" s="3" t="s">
        <v>155</v>
      </c>
    </row>
    <row r="37" spans="1:4" x14ac:dyDescent="0.25">
      <c r="A37" s="48" t="s">
        <v>223</v>
      </c>
      <c r="B37" s="3" t="s">
        <v>155</v>
      </c>
    </row>
    <row r="38" spans="1:4" x14ac:dyDescent="0.25">
      <c r="A38" s="56" t="s">
        <v>484</v>
      </c>
      <c r="B38" s="63">
        <v>9.9299999999999999E-2</v>
      </c>
    </row>
    <row r="39" spans="1:4" ht="29.1" customHeight="1" x14ac:dyDescent="0.25">
      <c r="A39" s="48" t="s">
        <v>225</v>
      </c>
      <c r="B39" s="3" t="s">
        <v>155</v>
      </c>
    </row>
    <row r="40" spans="1:4" ht="29.1" customHeight="1" x14ac:dyDescent="0.25">
      <c r="A40" s="48" t="s">
        <v>226</v>
      </c>
      <c r="B40" s="3" t="s">
        <v>155</v>
      </c>
    </row>
    <row r="41" spans="1:4" ht="29.1" customHeight="1" x14ac:dyDescent="0.25">
      <c r="A41" s="48" t="s">
        <v>227</v>
      </c>
      <c r="B41" s="52">
        <v>148796.34</v>
      </c>
    </row>
    <row r="42" spans="1:4" x14ac:dyDescent="0.25">
      <c r="A42" s="48" t="s">
        <v>228</v>
      </c>
      <c r="B42" s="3" t="s">
        <v>155</v>
      </c>
    </row>
    <row r="43" spans="1:4" x14ac:dyDescent="0.25">
      <c r="A43" s="48" t="s">
        <v>229</v>
      </c>
      <c r="B43" s="3" t="s">
        <v>155</v>
      </c>
    </row>
    <row r="45" spans="1:4" ht="69.95" customHeight="1" x14ac:dyDescent="0.25">
      <c r="A45" s="120" t="s">
        <v>230</v>
      </c>
      <c r="B45" s="120" t="s">
        <v>231</v>
      </c>
      <c r="C45" s="120" t="s">
        <v>3</v>
      </c>
      <c r="D45" s="120" t="s">
        <v>4</v>
      </c>
    </row>
    <row r="46" spans="1:4" ht="69.95" customHeight="1" x14ac:dyDescent="0.25">
      <c r="A46" s="120" t="s">
        <v>3294</v>
      </c>
      <c r="B46" s="120"/>
      <c r="C46" s="120" t="s">
        <v>56</v>
      </c>
      <c r="D46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M396"/>
  <sheetViews>
    <sheetView view="pageBreakPreview" topLeftCell="C2" zoomScaleNormal="100" zoomScaleSheetLayoutView="100" workbookViewId="0"/>
  </sheetViews>
  <sheetFormatPr defaultColWidth="9.140625" defaultRowHeight="15" customHeight="1" x14ac:dyDescent="0.25"/>
  <cols>
    <col min="1" max="1" width="13" style="90" hidden="1" customWidth="1"/>
    <col min="2" max="2" width="8.85546875" style="90" hidden="1" customWidth="1"/>
    <col min="3" max="3" width="1.5703125" style="90" customWidth="1"/>
    <col min="4" max="4" width="9.140625" style="90" customWidth="1"/>
    <col min="5" max="5" width="39.42578125" style="90" customWidth="1"/>
    <col min="6" max="6" width="58.28515625" style="90" bestFit="1" customWidth="1"/>
    <col min="7" max="11" width="30.5703125" style="90" customWidth="1"/>
    <col min="12" max="12" width="34.28515625" style="90" bestFit="1" customWidth="1"/>
    <col min="13" max="13" width="3.42578125" style="90" customWidth="1"/>
    <col min="14" max="14" width="9.140625" style="90" customWidth="1"/>
    <col min="15" max="16384" width="9.140625" style="90"/>
  </cols>
  <sheetData>
    <row r="1" spans="1:12" ht="15" hidden="1" customHeight="1" x14ac:dyDescent="0.25"/>
    <row r="3" spans="1:12" ht="15" customHeight="1" x14ac:dyDescent="0.25">
      <c r="D3" s="91" t="s">
        <v>3295</v>
      </c>
      <c r="E3" s="92" t="s">
        <v>3296</v>
      </c>
    </row>
    <row r="5" spans="1:12" ht="15" customHeight="1" x14ac:dyDescent="0.25">
      <c r="D5" s="91" t="s">
        <v>3297</v>
      </c>
      <c r="E5" s="92" t="s">
        <v>3298</v>
      </c>
    </row>
    <row r="6" spans="1:12" ht="15" customHeight="1" x14ac:dyDescent="0.25">
      <c r="E6" s="93" t="s">
        <v>3299</v>
      </c>
      <c r="F6" s="94" t="s">
        <v>3300</v>
      </c>
      <c r="G6" s="95" t="s">
        <v>3301</v>
      </c>
      <c r="H6" s="93" t="s">
        <v>150</v>
      </c>
      <c r="I6" s="94" t="s">
        <v>3302</v>
      </c>
      <c r="J6" s="93" t="s">
        <v>3303</v>
      </c>
      <c r="K6" s="93" t="s">
        <v>3304</v>
      </c>
    </row>
    <row r="7" spans="1:12" ht="15" customHeight="1" x14ac:dyDescent="0.25">
      <c r="A7" s="90" t="str">
        <f t="shared" ref="A7:A70" si="0">B7&amp;C7</f>
        <v>JEARBFBANKINDIA</v>
      </c>
      <c r="B7" s="61" t="s">
        <v>3305</v>
      </c>
      <c r="C7" s="96" t="s">
        <v>3306</v>
      </c>
      <c r="E7" s="97" t="s">
        <v>3212</v>
      </c>
      <c r="F7" s="97" t="s">
        <v>3307</v>
      </c>
      <c r="G7" s="97" t="s">
        <v>3308</v>
      </c>
      <c r="H7" s="98">
        <v>988000</v>
      </c>
      <c r="I7" s="99">
        <v>143.649798</v>
      </c>
      <c r="J7" s="99">
        <v>137.74</v>
      </c>
      <c r="K7" s="99">
        <v>317.86973399999999</v>
      </c>
      <c r="L7" s="100"/>
    </row>
    <row r="8" spans="1:12" ht="15" customHeight="1" x14ac:dyDescent="0.25">
      <c r="A8" s="90" t="str">
        <f t="shared" si="0"/>
        <v>JEARBFBEL</v>
      </c>
      <c r="B8" s="61" t="s">
        <v>3305</v>
      </c>
      <c r="C8" s="96" t="s">
        <v>3309</v>
      </c>
      <c r="E8" s="97" t="s">
        <v>3212</v>
      </c>
      <c r="F8" s="97" t="s">
        <v>3310</v>
      </c>
      <c r="G8" s="97" t="s">
        <v>3308</v>
      </c>
      <c r="H8" s="98">
        <v>1618800</v>
      </c>
      <c r="I8" s="99">
        <v>413.46915000000001</v>
      </c>
      <c r="J8" s="99">
        <v>402.6</v>
      </c>
      <c r="K8" s="99">
        <v>1327.994721</v>
      </c>
      <c r="L8" s="100"/>
    </row>
    <row r="9" spans="1:12" ht="15" customHeight="1" x14ac:dyDescent="0.25">
      <c r="A9" s="90" t="str">
        <f t="shared" si="0"/>
        <v>JEARBFBHEL</v>
      </c>
      <c r="B9" s="61" t="s">
        <v>3305</v>
      </c>
      <c r="C9" s="96" t="s">
        <v>3311</v>
      </c>
      <c r="E9" s="97" t="s">
        <v>3212</v>
      </c>
      <c r="F9" s="97" t="s">
        <v>3312</v>
      </c>
      <c r="G9" s="97" t="s">
        <v>3308</v>
      </c>
      <c r="H9" s="98">
        <v>1099875</v>
      </c>
      <c r="I9" s="99">
        <v>257.24423100000001</v>
      </c>
      <c r="J9" s="99">
        <v>246.25</v>
      </c>
      <c r="K9" s="99">
        <v>678.13068090000002</v>
      </c>
      <c r="L9" s="100"/>
    </row>
    <row r="10" spans="1:12" ht="15" customHeight="1" x14ac:dyDescent="0.25">
      <c r="A10" s="90" t="str">
        <f t="shared" si="0"/>
        <v>JEARBFBIOCON</v>
      </c>
      <c r="B10" s="61" t="s">
        <v>3305</v>
      </c>
      <c r="C10" s="96" t="s">
        <v>3313</v>
      </c>
      <c r="E10" s="97" t="s">
        <v>3212</v>
      </c>
      <c r="F10" s="97" t="s">
        <v>3314</v>
      </c>
      <c r="G10" s="97" t="s">
        <v>3308</v>
      </c>
      <c r="H10" s="98">
        <v>60000</v>
      </c>
      <c r="I10" s="99">
        <v>378.07495799999998</v>
      </c>
      <c r="J10" s="99">
        <v>361.85</v>
      </c>
      <c r="K10" s="99">
        <v>43.420050000000003</v>
      </c>
      <c r="L10" s="100"/>
    </row>
    <row r="11" spans="1:12" ht="15" customHeight="1" x14ac:dyDescent="0.25">
      <c r="A11" s="90" t="str">
        <f t="shared" si="0"/>
        <v>JEARBFBOSCHLTD</v>
      </c>
      <c r="B11" s="61" t="s">
        <v>3305</v>
      </c>
      <c r="C11" s="96" t="s">
        <v>3315</v>
      </c>
      <c r="E11" s="97" t="s">
        <v>3212</v>
      </c>
      <c r="F11" s="97" t="s">
        <v>3316</v>
      </c>
      <c r="G11" s="97" t="s">
        <v>3308</v>
      </c>
      <c r="H11" s="98">
        <v>2475</v>
      </c>
      <c r="I11" s="99">
        <v>29865.000019999999</v>
      </c>
      <c r="J11" s="99">
        <v>28835</v>
      </c>
      <c r="K11" s="99">
        <v>130.17225379999999</v>
      </c>
      <c r="L11" s="100"/>
    </row>
    <row r="12" spans="1:12" ht="15" customHeight="1" x14ac:dyDescent="0.25">
      <c r="A12" s="90" t="str">
        <f t="shared" si="0"/>
        <v>JEARBFBPCL</v>
      </c>
      <c r="B12" s="61" t="s">
        <v>3305</v>
      </c>
      <c r="C12" s="96" t="s">
        <v>3317</v>
      </c>
      <c r="E12" s="97" t="s">
        <v>3212</v>
      </c>
      <c r="F12" s="97" t="s">
        <v>3318</v>
      </c>
      <c r="G12" s="97" t="s">
        <v>3308</v>
      </c>
      <c r="H12" s="98">
        <v>2038200</v>
      </c>
      <c r="I12" s="99">
        <v>284.44419799999997</v>
      </c>
      <c r="J12" s="99">
        <v>281.75</v>
      </c>
      <c r="K12" s="99">
        <v>1130.4366749999999</v>
      </c>
      <c r="L12" s="100"/>
    </row>
    <row r="13" spans="1:12" ht="15" customHeight="1" x14ac:dyDescent="0.25">
      <c r="A13" s="90" t="str">
        <f t="shared" si="0"/>
        <v>JEARBFBRITANNIA</v>
      </c>
      <c r="B13" s="61" t="s">
        <v>3305</v>
      </c>
      <c r="C13" s="96" t="s">
        <v>3319</v>
      </c>
      <c r="E13" s="97" t="s">
        <v>3212</v>
      </c>
      <c r="F13" s="97" t="s">
        <v>3320</v>
      </c>
      <c r="G13" s="97" t="s">
        <v>3308</v>
      </c>
      <c r="H13" s="98">
        <v>121375</v>
      </c>
      <c r="I13" s="99">
        <v>5588.7790609999993</v>
      </c>
      <c r="J13" s="99">
        <v>5450</v>
      </c>
      <c r="K13" s="99">
        <v>1185.6092063000001</v>
      </c>
      <c r="L13" s="100"/>
    </row>
    <row r="14" spans="1:12" ht="15" customHeight="1" x14ac:dyDescent="0.25">
      <c r="A14" s="90" t="str">
        <f t="shared" si="0"/>
        <v>JEARBFCHOLAFIN</v>
      </c>
      <c r="B14" s="61" t="s">
        <v>3305</v>
      </c>
      <c r="C14" s="96" t="s">
        <v>3321</v>
      </c>
      <c r="E14" s="97" t="s">
        <v>3212</v>
      </c>
      <c r="F14" s="97" t="s">
        <v>3322</v>
      </c>
      <c r="G14" s="97" t="s">
        <v>3308</v>
      </c>
      <c r="H14" s="98">
        <v>146875</v>
      </c>
      <c r="I14" s="99">
        <v>1450.842112</v>
      </c>
      <c r="J14" s="99">
        <v>1358.3</v>
      </c>
      <c r="K14" s="99">
        <v>429.33471880000002</v>
      </c>
      <c r="L14" s="100"/>
    </row>
    <row r="15" spans="1:12" ht="15" customHeight="1" x14ac:dyDescent="0.25">
      <c r="A15" s="90" t="str">
        <f t="shared" si="0"/>
        <v>JEARBFCIPLA</v>
      </c>
      <c r="B15" s="61" t="s">
        <v>3305</v>
      </c>
      <c r="C15" s="96" t="s">
        <v>3323</v>
      </c>
      <c r="E15" s="97" t="s">
        <v>3212</v>
      </c>
      <c r="F15" s="97" t="s">
        <v>3324</v>
      </c>
      <c r="G15" s="97" t="s">
        <v>3308</v>
      </c>
      <c r="H15" s="98">
        <v>24000</v>
      </c>
      <c r="I15" s="99">
        <v>1276.23125</v>
      </c>
      <c r="J15" s="99">
        <v>1227.2</v>
      </c>
      <c r="K15" s="99">
        <v>52.92</v>
      </c>
      <c r="L15" s="100"/>
    </row>
    <row r="16" spans="1:12" ht="15" customHeight="1" x14ac:dyDescent="0.25">
      <c r="A16" s="90" t="str">
        <f t="shared" si="0"/>
        <v>JEARBFCOALINDIA</v>
      </c>
      <c r="B16" s="61" t="s">
        <v>3305</v>
      </c>
      <c r="C16" s="96" t="s">
        <v>3325</v>
      </c>
      <c r="E16" s="97" t="s">
        <v>3212</v>
      </c>
      <c r="F16" s="97" t="s">
        <v>3326</v>
      </c>
      <c r="G16" s="97" t="s">
        <v>3308</v>
      </c>
      <c r="H16" s="98">
        <v>37800</v>
      </c>
      <c r="I16" s="99">
        <v>428.05</v>
      </c>
      <c r="J16" s="99">
        <v>450.85</v>
      </c>
      <c r="K16" s="99">
        <v>29.850470999999999</v>
      </c>
      <c r="L16" s="100"/>
    </row>
    <row r="17" spans="1:12" ht="15" customHeight="1" x14ac:dyDescent="0.25">
      <c r="A17" s="90" t="str">
        <f t="shared" si="0"/>
        <v>JEARBFCOFORGE</v>
      </c>
      <c r="B17" s="61" t="s">
        <v>3305</v>
      </c>
      <c r="C17" s="96" t="s">
        <v>3327</v>
      </c>
      <c r="E17" s="97" t="s">
        <v>3212</v>
      </c>
      <c r="F17" s="97" t="s">
        <v>3328</v>
      </c>
      <c r="G17" s="97" t="s">
        <v>3308</v>
      </c>
      <c r="H17" s="98">
        <v>132375</v>
      </c>
      <c r="I17" s="99">
        <v>1156.3755530000001</v>
      </c>
      <c r="J17" s="99">
        <v>1118.5</v>
      </c>
      <c r="K17" s="99">
        <v>341.18597249999999</v>
      </c>
      <c r="L17" s="100"/>
    </row>
    <row r="18" spans="1:12" ht="15" customHeight="1" x14ac:dyDescent="0.25">
      <c r="A18" s="90" t="str">
        <f t="shared" si="0"/>
        <v>JEARBFCOLPAL</v>
      </c>
      <c r="B18" s="61" t="s">
        <v>3305</v>
      </c>
      <c r="C18" s="96" t="s">
        <v>3329</v>
      </c>
      <c r="E18" s="97" t="s">
        <v>3212</v>
      </c>
      <c r="F18" s="97" t="s">
        <v>3330</v>
      </c>
      <c r="G18" s="97" t="s">
        <v>3308</v>
      </c>
      <c r="H18" s="98">
        <v>1350</v>
      </c>
      <c r="I18" s="99">
        <v>1815.3</v>
      </c>
      <c r="J18" s="99">
        <v>1796.8</v>
      </c>
      <c r="K18" s="99">
        <v>4.4944875</v>
      </c>
      <c r="L18" s="100"/>
    </row>
    <row r="19" spans="1:12" ht="15" customHeight="1" x14ac:dyDescent="0.25">
      <c r="A19" s="90" t="str">
        <f t="shared" si="0"/>
        <v>JEARBFCONCOR</v>
      </c>
      <c r="B19" s="61" t="s">
        <v>3305</v>
      </c>
      <c r="C19" s="96" t="s">
        <v>3331</v>
      </c>
      <c r="E19" s="97" t="s">
        <v>3212</v>
      </c>
      <c r="F19" s="97" t="s">
        <v>3332</v>
      </c>
      <c r="G19" s="97" t="s">
        <v>3308</v>
      </c>
      <c r="H19" s="98">
        <v>650000</v>
      </c>
      <c r="I19" s="99">
        <v>438.14640200000002</v>
      </c>
      <c r="J19" s="99">
        <v>426.25</v>
      </c>
      <c r="K19" s="99">
        <v>963.10825</v>
      </c>
      <c r="L19" s="100"/>
    </row>
    <row r="20" spans="1:12" ht="15" customHeight="1" x14ac:dyDescent="0.25">
      <c r="A20" s="90" t="str">
        <f t="shared" si="0"/>
        <v>JEARBFCROMPTON</v>
      </c>
      <c r="B20" s="61" t="s">
        <v>3305</v>
      </c>
      <c r="C20" s="96" t="s">
        <v>3333</v>
      </c>
      <c r="E20" s="97" t="s">
        <v>3212</v>
      </c>
      <c r="F20" s="97" t="s">
        <v>3334</v>
      </c>
      <c r="G20" s="97" t="s">
        <v>3308</v>
      </c>
      <c r="H20" s="98">
        <v>2635200</v>
      </c>
      <c r="I20" s="99">
        <v>240.07739699999999</v>
      </c>
      <c r="J20" s="99">
        <v>224.15</v>
      </c>
      <c r="K20" s="99">
        <v>2046.753252</v>
      </c>
      <c r="L20" s="100"/>
    </row>
    <row r="21" spans="1:12" ht="15" customHeight="1" x14ac:dyDescent="0.25">
      <c r="A21" s="90" t="str">
        <f t="shared" si="0"/>
        <v>JEARBFDABUR</v>
      </c>
      <c r="B21" s="61" t="s">
        <v>3305</v>
      </c>
      <c r="C21" s="96" t="s">
        <v>3335</v>
      </c>
      <c r="E21" s="97" t="s">
        <v>3212</v>
      </c>
      <c r="F21" s="97" t="s">
        <v>3336</v>
      </c>
      <c r="G21" s="97" t="s">
        <v>3308</v>
      </c>
      <c r="H21" s="98">
        <v>121250</v>
      </c>
      <c r="I21" s="99">
        <v>417.93812000000003</v>
      </c>
      <c r="J21" s="99">
        <v>412.95</v>
      </c>
      <c r="K21" s="99">
        <v>90.342768799999988</v>
      </c>
      <c r="L21" s="100"/>
    </row>
    <row r="22" spans="1:12" ht="15" customHeight="1" x14ac:dyDescent="0.25">
      <c r="A22" s="90" t="str">
        <f t="shared" si="0"/>
        <v>JEARBFDALBHARAT</v>
      </c>
      <c r="B22" s="61" t="s">
        <v>3305</v>
      </c>
      <c r="C22" s="96" t="s">
        <v>3337</v>
      </c>
      <c r="E22" s="97" t="s">
        <v>3212</v>
      </c>
      <c r="F22" s="97" t="s">
        <v>3338</v>
      </c>
      <c r="G22" s="97" t="s">
        <v>3308</v>
      </c>
      <c r="H22" s="98">
        <v>325</v>
      </c>
      <c r="I22" s="99">
        <v>1763.5</v>
      </c>
      <c r="J22" s="99">
        <v>1788.4</v>
      </c>
      <c r="K22" s="99">
        <v>1.1032303999999999</v>
      </c>
      <c r="L22" s="100"/>
    </row>
    <row r="23" spans="1:12" ht="15" customHeight="1" x14ac:dyDescent="0.25">
      <c r="A23" s="90" t="str">
        <f t="shared" si="0"/>
        <v>JEARBFDIVISLAB</v>
      </c>
      <c r="B23" s="61" t="s">
        <v>3305</v>
      </c>
      <c r="C23" s="96" t="s">
        <v>3339</v>
      </c>
      <c r="E23" s="97" t="s">
        <v>3212</v>
      </c>
      <c r="F23" s="97" t="s">
        <v>3340</v>
      </c>
      <c r="G23" s="97" t="s">
        <v>3308</v>
      </c>
      <c r="H23" s="98">
        <v>71800</v>
      </c>
      <c r="I23" s="99">
        <v>6044.5023039999996</v>
      </c>
      <c r="J23" s="99">
        <v>5964</v>
      </c>
      <c r="K23" s="99">
        <v>765.00027999999998</v>
      </c>
      <c r="L23" s="100"/>
    </row>
    <row r="24" spans="1:12" ht="15" customHeight="1" x14ac:dyDescent="0.25">
      <c r="A24" s="90" t="str">
        <f t="shared" si="0"/>
        <v>JEARBFDLF</v>
      </c>
      <c r="B24" s="61" t="s">
        <v>3305</v>
      </c>
      <c r="C24" s="96" t="s">
        <v>3341</v>
      </c>
      <c r="E24" s="97" t="s">
        <v>3212</v>
      </c>
      <c r="F24" s="97" t="s">
        <v>3342</v>
      </c>
      <c r="G24" s="97" t="s">
        <v>3308</v>
      </c>
      <c r="H24" s="98">
        <v>1383525</v>
      </c>
      <c r="I24" s="99">
        <v>529.58101899999997</v>
      </c>
      <c r="J24" s="99">
        <v>505.6</v>
      </c>
      <c r="K24" s="99">
        <v>2536.6757934000002</v>
      </c>
      <c r="L24" s="100"/>
    </row>
    <row r="25" spans="1:12" ht="15" customHeight="1" x14ac:dyDescent="0.25">
      <c r="A25" s="90" t="str">
        <f t="shared" si="0"/>
        <v>JEARBFPATANJALI</v>
      </c>
      <c r="B25" s="61" t="s">
        <v>3305</v>
      </c>
      <c r="C25" s="96" t="s">
        <v>3343</v>
      </c>
      <c r="E25" s="97" t="s">
        <v>3212</v>
      </c>
      <c r="F25" s="97" t="s">
        <v>3344</v>
      </c>
      <c r="G25" s="97" t="s">
        <v>3308</v>
      </c>
      <c r="H25" s="98">
        <v>617400</v>
      </c>
      <c r="I25" s="99">
        <v>474.77413000000001</v>
      </c>
      <c r="J25" s="99">
        <v>457.8</v>
      </c>
      <c r="K25" s="99">
        <v>965.64755700000001</v>
      </c>
      <c r="L25" s="100"/>
    </row>
    <row r="26" spans="1:12" ht="15" customHeight="1" x14ac:dyDescent="0.25">
      <c r="A26" s="90" t="str">
        <f t="shared" si="0"/>
        <v>JEARBFTATATECH</v>
      </c>
      <c r="B26" s="61" t="s">
        <v>3305</v>
      </c>
      <c r="C26" s="96" t="s">
        <v>3345</v>
      </c>
      <c r="E26" s="97" t="s">
        <v>3212</v>
      </c>
      <c r="F26" s="97" t="s">
        <v>3346</v>
      </c>
      <c r="G26" s="97" t="s">
        <v>3308</v>
      </c>
      <c r="H26" s="98">
        <v>32000</v>
      </c>
      <c r="I26" s="99">
        <v>528.87625000000003</v>
      </c>
      <c r="J26" s="99">
        <v>511.4</v>
      </c>
      <c r="K26" s="99">
        <v>31.226559999999999</v>
      </c>
      <c r="L26" s="100"/>
    </row>
    <row r="27" spans="1:12" ht="15" customHeight="1" x14ac:dyDescent="0.25">
      <c r="A27" s="90" t="str">
        <f t="shared" si="0"/>
        <v>JEARBFKAYNES</v>
      </c>
      <c r="B27" s="61" t="s">
        <v>3305</v>
      </c>
      <c r="C27" s="96" t="s">
        <v>3347</v>
      </c>
      <c r="E27" s="97" t="s">
        <v>3212</v>
      </c>
      <c r="F27" s="97" t="s">
        <v>3348</v>
      </c>
      <c r="G27" s="97" t="s">
        <v>3308</v>
      </c>
      <c r="H27" s="98">
        <v>12600</v>
      </c>
      <c r="I27" s="99">
        <v>3513.0506999999998</v>
      </c>
      <c r="J27" s="99">
        <v>3438.6</v>
      </c>
      <c r="K27" s="99">
        <v>163.672425</v>
      </c>
      <c r="L27" s="100"/>
    </row>
    <row r="28" spans="1:12" ht="15" customHeight="1" x14ac:dyDescent="0.25">
      <c r="A28" s="90" t="str">
        <f t="shared" si="0"/>
        <v>JEARBFMAZDOCK</v>
      </c>
      <c r="B28" s="61" t="s">
        <v>3305</v>
      </c>
      <c r="C28" s="96" t="s">
        <v>3349</v>
      </c>
      <c r="E28" s="97" t="s">
        <v>3212</v>
      </c>
      <c r="F28" s="97" t="s">
        <v>3350</v>
      </c>
      <c r="G28" s="97" t="s">
        <v>3308</v>
      </c>
      <c r="H28" s="98">
        <v>218800</v>
      </c>
      <c r="I28" s="99">
        <v>2109.6615689999999</v>
      </c>
      <c r="J28" s="99">
        <v>2073.3000000000002</v>
      </c>
      <c r="K28" s="99">
        <v>1320.0411859999999</v>
      </c>
      <c r="L28" s="100"/>
    </row>
    <row r="29" spans="1:12" ht="15" customHeight="1" x14ac:dyDescent="0.25">
      <c r="A29" s="90" t="str">
        <f t="shared" si="0"/>
        <v>JEARBFFORTIS</v>
      </c>
      <c r="B29" s="61" t="s">
        <v>3305</v>
      </c>
      <c r="C29" s="96" t="s">
        <v>3351</v>
      </c>
      <c r="E29" s="97" t="s">
        <v>3212</v>
      </c>
      <c r="F29" s="97" t="s">
        <v>3352</v>
      </c>
      <c r="G29" s="97" t="s">
        <v>3308</v>
      </c>
      <c r="H29" s="98">
        <v>668825</v>
      </c>
      <c r="I29" s="99">
        <v>824.08307100000002</v>
      </c>
      <c r="J29" s="99">
        <v>797.55</v>
      </c>
      <c r="K29" s="99">
        <v>1049.5920887</v>
      </c>
      <c r="L29" s="100"/>
    </row>
    <row r="30" spans="1:12" ht="15" customHeight="1" x14ac:dyDescent="0.25">
      <c r="A30" s="90" t="str">
        <f t="shared" si="0"/>
        <v>JEARBFUNOMINDA</v>
      </c>
      <c r="B30" s="61" t="s">
        <v>3305</v>
      </c>
      <c r="C30" s="96" t="s">
        <v>3353</v>
      </c>
      <c r="E30" s="97" t="s">
        <v>3212</v>
      </c>
      <c r="F30" s="97" t="s">
        <v>3354</v>
      </c>
      <c r="G30" s="97" t="s">
        <v>3308</v>
      </c>
      <c r="H30" s="98">
        <v>176000</v>
      </c>
      <c r="I30" s="99">
        <v>1067.8946370000001</v>
      </c>
      <c r="J30" s="99">
        <v>1032.8</v>
      </c>
      <c r="K30" s="99">
        <v>414.05056000000002</v>
      </c>
      <c r="L30" s="100"/>
    </row>
    <row r="31" spans="1:12" ht="15" customHeight="1" x14ac:dyDescent="0.25">
      <c r="A31" s="90" t="str">
        <f t="shared" si="0"/>
        <v>JEARBFINOXWIND</v>
      </c>
      <c r="B31" s="61" t="s">
        <v>3305</v>
      </c>
      <c r="C31" s="96" t="s">
        <v>3355</v>
      </c>
      <c r="E31" s="97" t="s">
        <v>3212</v>
      </c>
      <c r="F31" s="97" t="s">
        <v>3356</v>
      </c>
      <c r="G31" s="97" t="s">
        <v>3308</v>
      </c>
      <c r="H31" s="98">
        <v>6731725</v>
      </c>
      <c r="I31" s="99">
        <v>79.458689000000007</v>
      </c>
      <c r="J31" s="99">
        <v>75.73</v>
      </c>
      <c r="K31" s="99">
        <v>1545.4290352</v>
      </c>
      <c r="L31" s="100"/>
    </row>
    <row r="32" spans="1:12" ht="15" customHeight="1" x14ac:dyDescent="0.25">
      <c r="A32" s="90" t="str">
        <f t="shared" si="0"/>
        <v>JEARBFMANKIND</v>
      </c>
      <c r="B32" s="61" t="s">
        <v>3305</v>
      </c>
      <c r="C32" s="96" t="s">
        <v>3357</v>
      </c>
      <c r="E32" s="97" t="s">
        <v>3212</v>
      </c>
      <c r="F32" s="97" t="s">
        <v>3358</v>
      </c>
      <c r="G32" s="97" t="s">
        <v>3308</v>
      </c>
      <c r="H32" s="98">
        <v>12150</v>
      </c>
      <c r="I32" s="99">
        <v>2046.3869999999999</v>
      </c>
      <c r="J32" s="99">
        <v>2004.7</v>
      </c>
      <c r="K32" s="99">
        <v>46.7637705</v>
      </c>
      <c r="L32" s="100"/>
    </row>
    <row r="33" spans="1:12" ht="15" customHeight="1" x14ac:dyDescent="0.25">
      <c r="A33" s="90" t="str">
        <f t="shared" si="0"/>
        <v>JEARBFPOWERINDIA</v>
      </c>
      <c r="B33" s="61" t="s">
        <v>3305</v>
      </c>
      <c r="C33" s="96" t="s">
        <v>3359</v>
      </c>
      <c r="E33" s="97" t="s">
        <v>3212</v>
      </c>
      <c r="F33" s="97" t="s">
        <v>3360</v>
      </c>
      <c r="G33" s="97" t="s">
        <v>3308</v>
      </c>
      <c r="H33" s="98">
        <v>8650</v>
      </c>
      <c r="I33" s="99">
        <v>24996.676301</v>
      </c>
      <c r="J33" s="99">
        <v>24360</v>
      </c>
      <c r="K33" s="99">
        <v>627.054935</v>
      </c>
      <c r="L33" s="100"/>
    </row>
    <row r="34" spans="1:12" ht="15" customHeight="1" x14ac:dyDescent="0.25">
      <c r="A34" s="90" t="str">
        <f t="shared" si="0"/>
        <v>JEARBFSWIGGY</v>
      </c>
      <c r="B34" s="61" t="s">
        <v>3305</v>
      </c>
      <c r="C34" s="96" t="s">
        <v>3361</v>
      </c>
      <c r="E34" s="97" t="s">
        <v>3212</v>
      </c>
      <c r="F34" s="97" t="s">
        <v>3362</v>
      </c>
      <c r="G34" s="97" t="s">
        <v>3308</v>
      </c>
      <c r="H34" s="98">
        <v>1300</v>
      </c>
      <c r="I34" s="99">
        <v>260.8</v>
      </c>
      <c r="J34" s="99">
        <v>261.05</v>
      </c>
      <c r="K34" s="99">
        <v>0.82622800000000007</v>
      </c>
      <c r="L34" s="100"/>
    </row>
    <row r="35" spans="1:12" ht="15" customHeight="1" x14ac:dyDescent="0.25">
      <c r="A35" s="90" t="str">
        <f t="shared" si="0"/>
        <v>JEARBFTRENT</v>
      </c>
      <c r="B35" s="61" t="s">
        <v>3305</v>
      </c>
      <c r="C35" s="96" t="s">
        <v>3363</v>
      </c>
      <c r="E35" s="97" t="s">
        <v>3212</v>
      </c>
      <c r="F35" s="97" t="s">
        <v>3364</v>
      </c>
      <c r="G35" s="97" t="s">
        <v>3308</v>
      </c>
      <c r="H35" s="98">
        <v>100</v>
      </c>
      <c r="I35" s="99">
        <v>3378.6</v>
      </c>
      <c r="J35" s="99">
        <v>3301.3</v>
      </c>
      <c r="K35" s="99">
        <v>0.76296149999999996</v>
      </c>
      <c r="L35" s="100"/>
    </row>
    <row r="36" spans="1:12" ht="15" customHeight="1" x14ac:dyDescent="0.25">
      <c r="A36" s="90" t="str">
        <f t="shared" si="0"/>
        <v>JEARBFTVSMOTOR</v>
      </c>
      <c r="B36" s="61" t="s">
        <v>3305</v>
      </c>
      <c r="C36" s="96" t="s">
        <v>3365</v>
      </c>
      <c r="E36" s="97" t="s">
        <v>3212</v>
      </c>
      <c r="F36" s="97" t="s">
        <v>3366</v>
      </c>
      <c r="G36" s="97" t="s">
        <v>3308</v>
      </c>
      <c r="H36" s="98">
        <v>206150</v>
      </c>
      <c r="I36" s="99">
        <v>3491.9159759999998</v>
      </c>
      <c r="J36" s="99">
        <v>3376</v>
      </c>
      <c r="K36" s="99">
        <v>1274.3966235</v>
      </c>
      <c r="L36" s="100"/>
    </row>
    <row r="37" spans="1:12" ht="15" customHeight="1" x14ac:dyDescent="0.25">
      <c r="A37" s="90" t="str">
        <f t="shared" si="0"/>
        <v>JEARBFULTRACEMCO</v>
      </c>
      <c r="B37" s="61" t="s">
        <v>3305</v>
      </c>
      <c r="C37" s="96" t="s">
        <v>3367</v>
      </c>
      <c r="E37" s="97" t="s">
        <v>3212</v>
      </c>
      <c r="F37" s="97" t="s">
        <v>3368</v>
      </c>
      <c r="G37" s="97" t="s">
        <v>3308</v>
      </c>
      <c r="H37" s="98">
        <v>21450</v>
      </c>
      <c r="I37" s="99">
        <v>11019.40022</v>
      </c>
      <c r="J37" s="99">
        <v>10772</v>
      </c>
      <c r="K37" s="99">
        <v>420.63878999999997</v>
      </c>
      <c r="L37" s="100"/>
    </row>
    <row r="38" spans="1:12" ht="15" customHeight="1" x14ac:dyDescent="0.25">
      <c r="A38" s="90" t="str">
        <f t="shared" si="0"/>
        <v>JEARBFUPL</v>
      </c>
      <c r="B38" s="61" t="s">
        <v>3305</v>
      </c>
      <c r="C38" s="96" t="s">
        <v>3369</v>
      </c>
      <c r="E38" s="97" t="s">
        <v>3212</v>
      </c>
      <c r="F38" s="97" t="s">
        <v>3370</v>
      </c>
      <c r="G38" s="97" t="s">
        <v>3308</v>
      </c>
      <c r="H38" s="98">
        <v>888880</v>
      </c>
      <c r="I38" s="99">
        <v>619.19186999999999</v>
      </c>
      <c r="J38" s="99">
        <v>569.5</v>
      </c>
      <c r="K38" s="99">
        <v>1161.0639447999999</v>
      </c>
      <c r="L38" s="100"/>
    </row>
    <row r="39" spans="1:12" ht="15" customHeight="1" x14ac:dyDescent="0.25">
      <c r="A39" s="90" t="str">
        <f t="shared" si="0"/>
        <v>JEARBFVEDL</v>
      </c>
      <c r="B39" s="61" t="s">
        <v>3305</v>
      </c>
      <c r="C39" s="96" t="s">
        <v>3371</v>
      </c>
      <c r="E39" s="97" t="s">
        <v>3212</v>
      </c>
      <c r="F39" s="97" t="s">
        <v>3372</v>
      </c>
      <c r="G39" s="97" t="s">
        <v>3308</v>
      </c>
      <c r="H39" s="98">
        <v>969449.99999999988</v>
      </c>
      <c r="I39" s="99">
        <v>655.79570999999999</v>
      </c>
      <c r="J39" s="99">
        <v>657.4</v>
      </c>
      <c r="K39" s="99">
        <v>2213.002293</v>
      </c>
      <c r="L39" s="100"/>
    </row>
    <row r="40" spans="1:12" ht="15" customHeight="1" x14ac:dyDescent="0.25">
      <c r="A40" s="90" t="str">
        <f t="shared" si="0"/>
        <v>JEARBFSONACOMS</v>
      </c>
      <c r="B40" s="61" t="s">
        <v>3305</v>
      </c>
      <c r="C40" s="96" t="s">
        <v>3373</v>
      </c>
      <c r="E40" s="97" t="s">
        <v>3212</v>
      </c>
      <c r="F40" s="97" t="s">
        <v>3374</v>
      </c>
      <c r="G40" s="97" t="s">
        <v>3308</v>
      </c>
      <c r="H40" s="98">
        <v>508375.00000000012</v>
      </c>
      <c r="I40" s="99">
        <v>489.37384100000003</v>
      </c>
      <c r="J40" s="99">
        <v>482.15</v>
      </c>
      <c r="K40" s="99">
        <v>535.25405720000003</v>
      </c>
      <c r="L40" s="100"/>
    </row>
    <row r="41" spans="1:12" ht="15" customHeight="1" x14ac:dyDescent="0.25">
      <c r="A41" s="90" t="str">
        <f t="shared" si="0"/>
        <v>JEARBFADANIGREEN</v>
      </c>
      <c r="B41" s="61" t="s">
        <v>3305</v>
      </c>
      <c r="C41" s="96" t="s">
        <v>3375</v>
      </c>
      <c r="E41" s="97" t="s">
        <v>3212</v>
      </c>
      <c r="F41" s="97" t="s">
        <v>3376</v>
      </c>
      <c r="G41" s="97" t="s">
        <v>3308</v>
      </c>
      <c r="H41" s="98">
        <v>1243800</v>
      </c>
      <c r="I41" s="99">
        <v>837.32001400000001</v>
      </c>
      <c r="J41" s="99">
        <v>811.5</v>
      </c>
      <c r="K41" s="99">
        <v>3020.7051179999999</v>
      </c>
      <c r="L41" s="100"/>
    </row>
    <row r="42" spans="1:12" ht="15" customHeight="1" x14ac:dyDescent="0.25">
      <c r="A42" s="90" t="str">
        <f t="shared" si="0"/>
        <v>JEARBFPOLICYBZR</v>
      </c>
      <c r="B42" s="61" t="s">
        <v>3305</v>
      </c>
      <c r="C42" s="96" t="s">
        <v>3377</v>
      </c>
      <c r="E42" s="97" t="s">
        <v>3212</v>
      </c>
      <c r="F42" s="97" t="s">
        <v>3378</v>
      </c>
      <c r="G42" s="97" t="s">
        <v>3308</v>
      </c>
      <c r="H42" s="98">
        <v>143150</v>
      </c>
      <c r="I42" s="99">
        <v>1448.3769569999999</v>
      </c>
      <c r="J42" s="99">
        <v>1430.2</v>
      </c>
      <c r="K42" s="99">
        <v>500.03440200000011</v>
      </c>
      <c r="L42" s="100"/>
    </row>
    <row r="43" spans="1:12" ht="15" customHeight="1" x14ac:dyDescent="0.25">
      <c r="A43" s="90" t="str">
        <f t="shared" si="0"/>
        <v>JEARBFSOLARINDS</v>
      </c>
      <c r="B43" s="61" t="s">
        <v>3305</v>
      </c>
      <c r="C43" s="96" t="s">
        <v>3379</v>
      </c>
      <c r="E43" s="97" t="s">
        <v>3212</v>
      </c>
      <c r="F43" s="97" t="s">
        <v>3380</v>
      </c>
      <c r="G43" s="97" t="s">
        <v>3308</v>
      </c>
      <c r="H43" s="98">
        <v>8150</v>
      </c>
      <c r="I43" s="99">
        <v>12359.662558</v>
      </c>
      <c r="J43" s="99">
        <v>12123</v>
      </c>
      <c r="K43" s="99">
        <v>221.28187249999999</v>
      </c>
      <c r="L43" s="100"/>
    </row>
    <row r="44" spans="1:12" ht="15" customHeight="1" x14ac:dyDescent="0.25">
      <c r="A44" s="90" t="str">
        <f t="shared" si="0"/>
        <v>JEARBFPHOENIXLTD</v>
      </c>
      <c r="B44" s="61" t="s">
        <v>3305</v>
      </c>
      <c r="C44" s="96" t="s">
        <v>3381</v>
      </c>
      <c r="E44" s="97" t="s">
        <v>3212</v>
      </c>
      <c r="F44" s="97" t="s">
        <v>3382</v>
      </c>
      <c r="G44" s="97" t="s">
        <v>3308</v>
      </c>
      <c r="H44" s="98">
        <v>38150</v>
      </c>
      <c r="I44" s="99">
        <v>1526.298141</v>
      </c>
      <c r="J44" s="99">
        <v>1504.8</v>
      </c>
      <c r="K44" s="99">
        <v>120.975939</v>
      </c>
      <c r="L44" s="100"/>
    </row>
    <row r="45" spans="1:12" ht="15" customHeight="1" x14ac:dyDescent="0.25">
      <c r="A45" s="90" t="str">
        <f t="shared" si="0"/>
        <v>JEARBFDRREDDY</v>
      </c>
      <c r="B45" s="61" t="s">
        <v>3305</v>
      </c>
      <c r="C45" s="96" t="s">
        <v>3383</v>
      </c>
      <c r="E45" s="97" t="s">
        <v>3212</v>
      </c>
      <c r="F45" s="97" t="s">
        <v>3384</v>
      </c>
      <c r="G45" s="97" t="s">
        <v>3308</v>
      </c>
      <c r="H45" s="98">
        <v>72500</v>
      </c>
      <c r="I45" s="99">
        <v>1286.8439289999999</v>
      </c>
      <c r="J45" s="99">
        <v>1260.9000000000001</v>
      </c>
      <c r="K45" s="99">
        <v>164.9929625</v>
      </c>
      <c r="L45" s="100"/>
    </row>
    <row r="46" spans="1:12" ht="15" customHeight="1" x14ac:dyDescent="0.25">
      <c r="A46" s="90" t="str">
        <f t="shared" si="0"/>
        <v>JEARBFEXIDEIND</v>
      </c>
      <c r="B46" s="61" t="s">
        <v>3305</v>
      </c>
      <c r="C46" s="96" t="s">
        <v>3385</v>
      </c>
      <c r="E46" s="97" t="s">
        <v>3212</v>
      </c>
      <c r="F46" s="97" t="s">
        <v>3386</v>
      </c>
      <c r="G46" s="97" t="s">
        <v>3308</v>
      </c>
      <c r="H46" s="98">
        <v>1578600</v>
      </c>
      <c r="I46" s="99">
        <v>298.021007</v>
      </c>
      <c r="J46" s="99">
        <v>289.35000000000002</v>
      </c>
      <c r="K46" s="99">
        <v>888.862302</v>
      </c>
      <c r="L46" s="100"/>
    </row>
    <row r="47" spans="1:12" ht="15" customHeight="1" x14ac:dyDescent="0.25">
      <c r="A47" s="90" t="str">
        <f t="shared" si="0"/>
        <v>JEARBFFEDERALBNK</v>
      </c>
      <c r="B47" s="61" t="s">
        <v>3305</v>
      </c>
      <c r="C47" s="96" t="s">
        <v>3387</v>
      </c>
      <c r="E47" s="97" t="s">
        <v>3212</v>
      </c>
      <c r="F47" s="97" t="s">
        <v>3388</v>
      </c>
      <c r="G47" s="97" t="s">
        <v>3308</v>
      </c>
      <c r="H47" s="98">
        <v>2770000</v>
      </c>
      <c r="I47" s="99">
        <v>263.91059799999999</v>
      </c>
      <c r="J47" s="99">
        <v>260.39999999999998</v>
      </c>
      <c r="K47" s="99">
        <v>1323.8176249999999</v>
      </c>
      <c r="L47" s="100"/>
    </row>
    <row r="48" spans="1:12" ht="15" customHeight="1" x14ac:dyDescent="0.25">
      <c r="A48" s="90" t="str">
        <f t="shared" si="0"/>
        <v>JEARBFGAIL</v>
      </c>
      <c r="B48" s="61" t="s">
        <v>3305</v>
      </c>
      <c r="C48" s="96" t="s">
        <v>3389</v>
      </c>
      <c r="E48" s="97" t="s">
        <v>3212</v>
      </c>
      <c r="F48" s="97" t="s">
        <v>3390</v>
      </c>
      <c r="G48" s="97" t="s">
        <v>3308</v>
      </c>
      <c r="H48" s="98">
        <v>4274550</v>
      </c>
      <c r="I48" s="99">
        <v>139.51254599999999</v>
      </c>
      <c r="J48" s="99">
        <v>138.16999999999999</v>
      </c>
      <c r="K48" s="99">
        <v>1136.6861987</v>
      </c>
      <c r="L48" s="100"/>
    </row>
    <row r="49" spans="1:12" ht="15" customHeight="1" x14ac:dyDescent="0.25">
      <c r="A49" s="90" t="str">
        <f t="shared" si="0"/>
        <v>JEARBFGLENMARK</v>
      </c>
      <c r="B49" s="61" t="s">
        <v>3305</v>
      </c>
      <c r="C49" s="96" t="s">
        <v>3391</v>
      </c>
      <c r="E49" s="97" t="s">
        <v>3212</v>
      </c>
      <c r="F49" s="97" t="s">
        <v>3392</v>
      </c>
      <c r="G49" s="97" t="s">
        <v>3308</v>
      </c>
      <c r="H49" s="98">
        <v>947625</v>
      </c>
      <c r="I49" s="99">
        <v>2157.0909320000001</v>
      </c>
      <c r="J49" s="99">
        <v>2142.6999999999998</v>
      </c>
      <c r="K49" s="99">
        <v>7160.6240737999997</v>
      </c>
      <c r="L49" s="100"/>
    </row>
    <row r="50" spans="1:12" ht="15" customHeight="1" x14ac:dyDescent="0.25">
      <c r="A50" s="90" t="str">
        <f t="shared" si="0"/>
        <v>JEARBFGMRAIRPORT</v>
      </c>
      <c r="B50" s="61" t="s">
        <v>3305</v>
      </c>
      <c r="C50" s="96" t="s">
        <v>3393</v>
      </c>
      <c r="E50" s="97" t="s">
        <v>3212</v>
      </c>
      <c r="F50" s="97" t="s">
        <v>3394</v>
      </c>
      <c r="G50" s="97" t="s">
        <v>3308</v>
      </c>
      <c r="H50" s="98">
        <v>2559825</v>
      </c>
      <c r="I50" s="99">
        <v>89.090078000000005</v>
      </c>
      <c r="J50" s="99">
        <v>85.15</v>
      </c>
      <c r="K50" s="99">
        <v>488.37109299999997</v>
      </c>
      <c r="L50" s="100"/>
    </row>
    <row r="51" spans="1:12" ht="15" customHeight="1" x14ac:dyDescent="0.25">
      <c r="A51" s="90" t="str">
        <f t="shared" si="0"/>
        <v>JEARBFGODREJCP</v>
      </c>
      <c r="B51" s="61" t="s">
        <v>3305</v>
      </c>
      <c r="C51" s="96" t="s">
        <v>3395</v>
      </c>
      <c r="E51" s="97" t="s">
        <v>3212</v>
      </c>
      <c r="F51" s="97" t="s">
        <v>3396</v>
      </c>
      <c r="G51" s="97" t="s">
        <v>3308</v>
      </c>
      <c r="H51" s="98">
        <v>264500</v>
      </c>
      <c r="I51" s="99">
        <v>1014.902834</v>
      </c>
      <c r="J51" s="99">
        <v>989.3</v>
      </c>
      <c r="K51" s="99">
        <v>473.84645999999998</v>
      </c>
      <c r="L51" s="100"/>
    </row>
    <row r="52" spans="1:12" ht="15" customHeight="1" x14ac:dyDescent="0.25">
      <c r="A52" s="90" t="str">
        <f t="shared" si="0"/>
        <v>JEARBFGODREJPROP</v>
      </c>
      <c r="B52" s="61" t="s">
        <v>3305</v>
      </c>
      <c r="C52" s="96" t="s">
        <v>3397</v>
      </c>
      <c r="E52" s="97" t="s">
        <v>3212</v>
      </c>
      <c r="F52" s="97" t="s">
        <v>3398</v>
      </c>
      <c r="G52" s="97" t="s">
        <v>3308</v>
      </c>
      <c r="H52" s="98">
        <v>104500</v>
      </c>
      <c r="I52" s="99">
        <v>1518.6583949999999</v>
      </c>
      <c r="J52" s="99">
        <v>1473.4</v>
      </c>
      <c r="K52" s="99">
        <v>374.248985</v>
      </c>
      <c r="L52" s="100"/>
    </row>
    <row r="53" spans="1:12" ht="15" customHeight="1" x14ac:dyDescent="0.25">
      <c r="A53" s="90" t="str">
        <f t="shared" si="0"/>
        <v>JEARBFGRASIM</v>
      </c>
      <c r="B53" s="61" t="s">
        <v>3305</v>
      </c>
      <c r="C53" s="96" t="s">
        <v>3399</v>
      </c>
      <c r="E53" s="97" t="s">
        <v>3212</v>
      </c>
      <c r="F53" s="97" t="s">
        <v>3400</v>
      </c>
      <c r="G53" s="97" t="s">
        <v>3308</v>
      </c>
      <c r="H53" s="98">
        <v>201750</v>
      </c>
      <c r="I53" s="99">
        <v>2612.9051559999998</v>
      </c>
      <c r="J53" s="99">
        <v>2562.6</v>
      </c>
      <c r="K53" s="99">
        <v>940.59279749999996</v>
      </c>
      <c r="L53" s="100"/>
    </row>
    <row r="54" spans="1:12" ht="15" customHeight="1" x14ac:dyDescent="0.25">
      <c r="A54" s="90" t="str">
        <f t="shared" si="0"/>
        <v>JEARBFHAVELLS</v>
      </c>
      <c r="B54" s="61" t="s">
        <v>3305</v>
      </c>
      <c r="C54" s="96" t="s">
        <v>3401</v>
      </c>
      <c r="E54" s="97" t="s">
        <v>3212</v>
      </c>
      <c r="F54" s="97" t="s">
        <v>3402</v>
      </c>
      <c r="G54" s="97" t="s">
        <v>3308</v>
      </c>
      <c r="H54" s="98">
        <v>197000</v>
      </c>
      <c r="I54" s="99">
        <v>1239.0261290000001</v>
      </c>
      <c r="J54" s="99">
        <v>1191.3</v>
      </c>
      <c r="K54" s="99">
        <v>430.84589499999998</v>
      </c>
      <c r="L54" s="100"/>
    </row>
    <row r="55" spans="1:12" ht="15" customHeight="1" x14ac:dyDescent="0.25">
      <c r="A55" s="90" t="str">
        <f t="shared" si="0"/>
        <v>JEARBFHDFCAMC</v>
      </c>
      <c r="B55" s="61" t="s">
        <v>3305</v>
      </c>
      <c r="C55" s="96" t="s">
        <v>3403</v>
      </c>
      <c r="E55" s="97" t="s">
        <v>3212</v>
      </c>
      <c r="F55" s="97" t="s">
        <v>3404</v>
      </c>
      <c r="G55" s="97" t="s">
        <v>3308</v>
      </c>
      <c r="H55" s="98">
        <v>338700</v>
      </c>
      <c r="I55" s="99">
        <v>2314.7337459999999</v>
      </c>
      <c r="J55" s="99">
        <v>2225.1</v>
      </c>
      <c r="K55" s="99">
        <v>1534.2906780000001</v>
      </c>
      <c r="L55" s="100"/>
    </row>
    <row r="56" spans="1:12" ht="15" customHeight="1" x14ac:dyDescent="0.25">
      <c r="A56" s="90" t="str">
        <f t="shared" si="0"/>
        <v>JEARBFHEROMOTOCO</v>
      </c>
      <c r="B56" s="61" t="s">
        <v>3305</v>
      </c>
      <c r="C56" s="96" t="s">
        <v>3405</v>
      </c>
      <c r="E56" s="97" t="s">
        <v>3212</v>
      </c>
      <c r="F56" s="97" t="s">
        <v>3406</v>
      </c>
      <c r="G56" s="97" t="s">
        <v>3308</v>
      </c>
      <c r="H56" s="98">
        <v>27450</v>
      </c>
      <c r="I56" s="99">
        <v>5186.1120010000004</v>
      </c>
      <c r="J56" s="99">
        <v>5088</v>
      </c>
      <c r="K56" s="99">
        <v>254.6817863</v>
      </c>
      <c r="L56" s="100"/>
    </row>
    <row r="57" spans="1:12" ht="15" customHeight="1" x14ac:dyDescent="0.25">
      <c r="A57" s="90" t="str">
        <f t="shared" si="0"/>
        <v>JEARBFHINDALCO</v>
      </c>
      <c r="B57" s="61" t="s">
        <v>3305</v>
      </c>
      <c r="C57" s="96" t="s">
        <v>3407</v>
      </c>
      <c r="E57" s="97" t="s">
        <v>3212</v>
      </c>
      <c r="F57" s="97" t="s">
        <v>3408</v>
      </c>
      <c r="G57" s="97" t="s">
        <v>3308</v>
      </c>
      <c r="H57" s="98">
        <v>444500</v>
      </c>
      <c r="I57" s="99">
        <v>870.621174</v>
      </c>
      <c r="J57" s="99">
        <v>887.9</v>
      </c>
      <c r="K57" s="99">
        <v>759.25711750000005</v>
      </c>
      <c r="L57" s="100"/>
    </row>
    <row r="58" spans="1:12" ht="15" customHeight="1" x14ac:dyDescent="0.25">
      <c r="A58" s="90" t="str">
        <f t="shared" si="0"/>
        <v>JEARBFHINDPETRO</v>
      </c>
      <c r="B58" s="61" t="s">
        <v>3305</v>
      </c>
      <c r="C58" s="96" t="s">
        <v>3409</v>
      </c>
      <c r="E58" s="97" t="s">
        <v>3212</v>
      </c>
      <c r="F58" s="97" t="s">
        <v>3410</v>
      </c>
      <c r="G58" s="97" t="s">
        <v>3308</v>
      </c>
      <c r="H58" s="98">
        <v>1231200</v>
      </c>
      <c r="I58" s="99">
        <v>345.01972999999998</v>
      </c>
      <c r="J58" s="99">
        <v>336.55</v>
      </c>
      <c r="K58" s="99">
        <v>945.43848000000003</v>
      </c>
      <c r="L58" s="100"/>
    </row>
    <row r="59" spans="1:12" ht="15" customHeight="1" x14ac:dyDescent="0.25">
      <c r="A59" s="90" t="str">
        <f t="shared" si="0"/>
        <v>JEARBFHINDZINC</v>
      </c>
      <c r="B59" s="61" t="s">
        <v>3305</v>
      </c>
      <c r="C59" s="96" t="s">
        <v>3411</v>
      </c>
      <c r="E59" s="97" t="s">
        <v>3212</v>
      </c>
      <c r="F59" s="97" t="s">
        <v>3412</v>
      </c>
      <c r="G59" s="97" t="s">
        <v>3308</v>
      </c>
      <c r="H59" s="98">
        <v>826875</v>
      </c>
      <c r="I59" s="99">
        <v>514.13109699999995</v>
      </c>
      <c r="J59" s="99">
        <v>503.05</v>
      </c>
      <c r="K59" s="99">
        <v>1481.6855813</v>
      </c>
      <c r="L59" s="100"/>
    </row>
    <row r="60" spans="1:12" ht="15" customHeight="1" x14ac:dyDescent="0.25">
      <c r="A60" s="90" t="str">
        <f t="shared" si="0"/>
        <v>JEARBFSAMMAANCAP</v>
      </c>
      <c r="B60" s="61" t="s">
        <v>3305</v>
      </c>
      <c r="C60" s="96" t="s">
        <v>3413</v>
      </c>
      <c r="E60" s="97" t="s">
        <v>3212</v>
      </c>
      <c r="F60" s="97" t="s">
        <v>3414</v>
      </c>
      <c r="G60" s="97" t="s">
        <v>3308</v>
      </c>
      <c r="H60" s="98">
        <v>2528400</v>
      </c>
      <c r="I60" s="99">
        <v>148.1935</v>
      </c>
      <c r="J60" s="99">
        <v>150.15</v>
      </c>
      <c r="K60" s="99">
        <v>1610.1066114</v>
      </c>
      <c r="L60" s="100"/>
    </row>
    <row r="61" spans="1:12" ht="15" customHeight="1" x14ac:dyDescent="0.25">
      <c r="A61" s="90" t="str">
        <f t="shared" si="0"/>
        <v>JEARBFICICIGI</v>
      </c>
      <c r="B61" s="61" t="s">
        <v>3305</v>
      </c>
      <c r="C61" s="96" t="s">
        <v>3415</v>
      </c>
      <c r="E61" s="97" t="s">
        <v>3212</v>
      </c>
      <c r="F61" s="97" t="s">
        <v>3416</v>
      </c>
      <c r="G61" s="97" t="s">
        <v>3308</v>
      </c>
      <c r="H61" s="98">
        <v>57200</v>
      </c>
      <c r="I61" s="99">
        <v>1758.1181999999999</v>
      </c>
      <c r="J61" s="99">
        <v>1711.7</v>
      </c>
      <c r="K61" s="99">
        <v>177.44012000000001</v>
      </c>
      <c r="L61" s="100"/>
    </row>
    <row r="62" spans="1:12" ht="15" customHeight="1" x14ac:dyDescent="0.25">
      <c r="A62" s="90" t="str">
        <f t="shared" si="0"/>
        <v>JEARBFICICIPRULI</v>
      </c>
      <c r="B62" s="61" t="s">
        <v>3305</v>
      </c>
      <c r="C62" s="96" t="s">
        <v>3417</v>
      </c>
      <c r="E62" s="97" t="s">
        <v>3212</v>
      </c>
      <c r="F62" s="97" t="s">
        <v>3418</v>
      </c>
      <c r="G62" s="97" t="s">
        <v>3308</v>
      </c>
      <c r="H62" s="98">
        <v>813075</v>
      </c>
      <c r="I62" s="99">
        <v>528.55384500000002</v>
      </c>
      <c r="J62" s="99">
        <v>512.20000000000005</v>
      </c>
      <c r="K62" s="99">
        <v>765.72761010000011</v>
      </c>
      <c r="L62" s="100"/>
    </row>
    <row r="63" spans="1:12" ht="15" customHeight="1" x14ac:dyDescent="0.25">
      <c r="A63" s="90" t="str">
        <f t="shared" si="0"/>
        <v>JEARBFIDFCFIRSTB</v>
      </c>
      <c r="B63" s="61" t="s">
        <v>3305</v>
      </c>
      <c r="C63" s="96" t="s">
        <v>3419</v>
      </c>
      <c r="E63" s="97" t="s">
        <v>3212</v>
      </c>
      <c r="F63" s="97" t="s">
        <v>3420</v>
      </c>
      <c r="G63" s="97" t="s">
        <v>3308</v>
      </c>
      <c r="H63" s="98">
        <v>2272375</v>
      </c>
      <c r="I63" s="99">
        <v>63.494982999999998</v>
      </c>
      <c r="J63" s="99">
        <v>59.07</v>
      </c>
      <c r="K63" s="99">
        <v>304.74934739999998</v>
      </c>
      <c r="L63" s="100"/>
    </row>
    <row r="64" spans="1:12" ht="15" customHeight="1" x14ac:dyDescent="0.25">
      <c r="A64" s="90" t="str">
        <f t="shared" si="0"/>
        <v>JEARBFABCAPITAL</v>
      </c>
      <c r="B64" s="61" t="s">
        <v>3305</v>
      </c>
      <c r="C64" s="96" t="s">
        <v>3421</v>
      </c>
      <c r="E64" s="97" t="s">
        <v>3212</v>
      </c>
      <c r="F64" s="97" t="s">
        <v>3422</v>
      </c>
      <c r="G64" s="97" t="s">
        <v>3308</v>
      </c>
      <c r="H64" s="98">
        <v>21700</v>
      </c>
      <c r="I64" s="99">
        <v>305.735657</v>
      </c>
      <c r="J64" s="99">
        <v>292.5</v>
      </c>
      <c r="K64" s="99">
        <v>23.8700543</v>
      </c>
      <c r="L64" s="100"/>
    </row>
    <row r="65" spans="1:12" ht="15" customHeight="1" x14ac:dyDescent="0.25">
      <c r="A65" s="90" t="str">
        <f t="shared" si="0"/>
        <v>JEARBFADANIENT</v>
      </c>
      <c r="B65" s="61" t="s">
        <v>3305</v>
      </c>
      <c r="C65" s="96" t="s">
        <v>3423</v>
      </c>
      <c r="E65" s="97" t="s">
        <v>3212</v>
      </c>
      <c r="F65" s="97" t="s">
        <v>3424</v>
      </c>
      <c r="G65" s="97" t="s">
        <v>3308</v>
      </c>
      <c r="H65" s="98">
        <v>519428.99999999988</v>
      </c>
      <c r="I65" s="99">
        <v>1840.58401</v>
      </c>
      <c r="J65" s="99">
        <v>1767.6</v>
      </c>
      <c r="K65" s="99">
        <v>2386.4230432999998</v>
      </c>
      <c r="L65" s="100"/>
    </row>
    <row r="66" spans="1:12" ht="15" customHeight="1" x14ac:dyDescent="0.25">
      <c r="A66" s="90" t="str">
        <f t="shared" si="0"/>
        <v>JEARBFADANIPORTS</v>
      </c>
      <c r="B66" s="61" t="s">
        <v>3305</v>
      </c>
      <c r="C66" s="96" t="s">
        <v>3425</v>
      </c>
      <c r="E66" s="97" t="s">
        <v>3212</v>
      </c>
      <c r="F66" s="97" t="s">
        <v>3426</v>
      </c>
      <c r="G66" s="97" t="s">
        <v>3308</v>
      </c>
      <c r="H66" s="98">
        <v>355775.00000000012</v>
      </c>
      <c r="I66" s="99">
        <v>1352.989039</v>
      </c>
      <c r="J66" s="99">
        <v>1315.2</v>
      </c>
      <c r="K66" s="99">
        <v>1007.7949481000001</v>
      </c>
      <c r="L66" s="100"/>
    </row>
    <row r="67" spans="1:12" ht="15" customHeight="1" x14ac:dyDescent="0.25">
      <c r="A67" s="90" t="str">
        <f t="shared" si="0"/>
        <v>JEARBFALKEM</v>
      </c>
      <c r="B67" s="61" t="s">
        <v>3305</v>
      </c>
      <c r="C67" s="96" t="s">
        <v>3427</v>
      </c>
      <c r="E67" s="97" t="s">
        <v>3212</v>
      </c>
      <c r="F67" s="97" t="s">
        <v>3428</v>
      </c>
      <c r="G67" s="97" t="s">
        <v>3308</v>
      </c>
      <c r="H67" s="98">
        <v>9625</v>
      </c>
      <c r="I67" s="99">
        <v>5355.8831360000004</v>
      </c>
      <c r="J67" s="99">
        <v>5304</v>
      </c>
      <c r="K67" s="99">
        <v>91.275078100000002</v>
      </c>
      <c r="L67" s="100"/>
    </row>
    <row r="68" spans="1:12" ht="15" customHeight="1" x14ac:dyDescent="0.25">
      <c r="A68" s="90" t="str">
        <f t="shared" si="0"/>
        <v>JEARBFAPOLLOHOSP</v>
      </c>
      <c r="B68" s="61" t="s">
        <v>3305</v>
      </c>
      <c r="C68" s="96" t="s">
        <v>3429</v>
      </c>
      <c r="E68" s="97" t="s">
        <v>3212</v>
      </c>
      <c r="F68" s="97" t="s">
        <v>3430</v>
      </c>
      <c r="G68" s="97" t="s">
        <v>3308</v>
      </c>
      <c r="H68" s="98">
        <v>50750</v>
      </c>
      <c r="I68" s="99">
        <v>7574.1664629999996</v>
      </c>
      <c r="J68" s="99">
        <v>7441.5</v>
      </c>
      <c r="K68" s="99">
        <v>680.24554069999988</v>
      </c>
      <c r="L68" s="100"/>
    </row>
    <row r="69" spans="1:12" ht="15" customHeight="1" x14ac:dyDescent="0.25">
      <c r="A69" s="90" t="str">
        <f t="shared" si="0"/>
        <v>JEARBFASHOKLEY</v>
      </c>
      <c r="B69" s="61" t="s">
        <v>3305</v>
      </c>
      <c r="C69" s="96" t="s">
        <v>3431</v>
      </c>
      <c r="E69" s="97" t="s">
        <v>3212</v>
      </c>
      <c r="F69" s="97" t="s">
        <v>3432</v>
      </c>
      <c r="G69" s="97" t="s">
        <v>3308</v>
      </c>
      <c r="H69" s="98">
        <v>3835000</v>
      </c>
      <c r="I69" s="99">
        <v>157.938816</v>
      </c>
      <c r="J69" s="99">
        <v>154.85</v>
      </c>
      <c r="K69" s="99">
        <v>1299.6316449999999</v>
      </c>
      <c r="L69" s="100"/>
    </row>
    <row r="70" spans="1:12" ht="15" customHeight="1" x14ac:dyDescent="0.25">
      <c r="A70" s="90" t="str">
        <f t="shared" si="0"/>
        <v>JEARBFAUBANK</v>
      </c>
      <c r="B70" s="61" t="s">
        <v>3305</v>
      </c>
      <c r="C70" s="96" t="s">
        <v>3433</v>
      </c>
      <c r="E70" s="97" t="s">
        <v>3212</v>
      </c>
      <c r="F70" s="97" t="s">
        <v>3434</v>
      </c>
      <c r="G70" s="97" t="s">
        <v>3308</v>
      </c>
      <c r="H70" s="98">
        <v>263000</v>
      </c>
      <c r="I70" s="99">
        <v>878.84464700000001</v>
      </c>
      <c r="J70" s="99">
        <v>846.95</v>
      </c>
      <c r="K70" s="99">
        <v>460.17701749999998</v>
      </c>
      <c r="L70" s="100"/>
    </row>
    <row r="71" spans="1:12" ht="15" customHeight="1" x14ac:dyDescent="0.25">
      <c r="A71" s="90" t="str">
        <f t="shared" ref="A71:A134" si="1">B71&amp;C71</f>
        <v>JEARBFAUROPHARMA</v>
      </c>
      <c r="B71" s="61" t="s">
        <v>3305</v>
      </c>
      <c r="C71" s="96" t="s">
        <v>3435</v>
      </c>
      <c r="E71" s="97" t="s">
        <v>3212</v>
      </c>
      <c r="F71" s="97" t="s">
        <v>3436</v>
      </c>
      <c r="G71" s="97" t="s">
        <v>3308</v>
      </c>
      <c r="H71" s="98">
        <v>1023000</v>
      </c>
      <c r="I71" s="99">
        <v>1291.445344</v>
      </c>
      <c r="J71" s="99">
        <v>1306.4000000000001</v>
      </c>
      <c r="K71" s="99">
        <v>4521.3837899999999</v>
      </c>
      <c r="L71" s="100"/>
    </row>
    <row r="72" spans="1:12" ht="15" customHeight="1" x14ac:dyDescent="0.25">
      <c r="A72" s="90" t="str">
        <f t="shared" si="1"/>
        <v>JEARBFBANDHANBNK</v>
      </c>
      <c r="B72" s="61" t="s">
        <v>3305</v>
      </c>
      <c r="C72" s="96" t="s">
        <v>3437</v>
      </c>
      <c r="E72" s="97" t="s">
        <v>3212</v>
      </c>
      <c r="F72" s="97" t="s">
        <v>3438</v>
      </c>
      <c r="G72" s="97" t="s">
        <v>3308</v>
      </c>
      <c r="H72" s="98">
        <v>2700000</v>
      </c>
      <c r="I72" s="99">
        <v>156.357011</v>
      </c>
      <c r="J72" s="99">
        <v>142.1</v>
      </c>
      <c r="K72" s="99">
        <v>1529.5027500000001</v>
      </c>
      <c r="L72" s="100"/>
    </row>
    <row r="73" spans="1:12" ht="15" customHeight="1" x14ac:dyDescent="0.25">
      <c r="A73" s="90" t="str">
        <f t="shared" si="1"/>
        <v>JEARBFIEX</v>
      </c>
      <c r="B73" s="61" t="s">
        <v>3305</v>
      </c>
      <c r="C73" s="96" t="s">
        <v>3439</v>
      </c>
      <c r="E73" s="97" t="s">
        <v>3212</v>
      </c>
      <c r="F73" s="97" t="s">
        <v>3440</v>
      </c>
      <c r="G73" s="97" t="s">
        <v>3308</v>
      </c>
      <c r="H73" s="98">
        <v>543750</v>
      </c>
      <c r="I73" s="99">
        <v>119.408615</v>
      </c>
      <c r="J73" s="99">
        <v>115.12</v>
      </c>
      <c r="K73" s="99">
        <v>172.33367809999999</v>
      </c>
      <c r="L73" s="100"/>
    </row>
    <row r="74" spans="1:12" ht="15" customHeight="1" x14ac:dyDescent="0.25">
      <c r="A74" s="90" t="str">
        <f t="shared" si="1"/>
        <v>JEARBFINDHOTEL</v>
      </c>
      <c r="B74" s="61" t="s">
        <v>3305</v>
      </c>
      <c r="C74" s="96" t="s">
        <v>3441</v>
      </c>
      <c r="E74" s="97" t="s">
        <v>3212</v>
      </c>
      <c r="F74" s="97" t="s">
        <v>3442</v>
      </c>
      <c r="G74" s="97" t="s">
        <v>3308</v>
      </c>
      <c r="H74" s="98">
        <v>621000</v>
      </c>
      <c r="I74" s="99">
        <v>601.83512800000005</v>
      </c>
      <c r="J74" s="99">
        <v>573.85</v>
      </c>
      <c r="K74" s="99">
        <v>692.22093749999999</v>
      </c>
      <c r="L74" s="100"/>
    </row>
    <row r="75" spans="1:12" ht="15" customHeight="1" x14ac:dyDescent="0.25">
      <c r="A75" s="90" t="str">
        <f t="shared" si="1"/>
        <v>JEARBFINDIGO</v>
      </c>
      <c r="B75" s="61" t="s">
        <v>3305</v>
      </c>
      <c r="C75" s="96" t="s">
        <v>3443</v>
      </c>
      <c r="E75" s="97" t="s">
        <v>3212</v>
      </c>
      <c r="F75" s="97" t="s">
        <v>3444</v>
      </c>
      <c r="G75" s="97" t="s">
        <v>3308</v>
      </c>
      <c r="H75" s="98">
        <v>58800</v>
      </c>
      <c r="I75" s="99">
        <v>4166.9063619999997</v>
      </c>
      <c r="J75" s="99">
        <v>3952.2</v>
      </c>
      <c r="K75" s="99">
        <v>487.204746</v>
      </c>
      <c r="L75" s="100"/>
    </row>
    <row r="76" spans="1:12" ht="15" customHeight="1" x14ac:dyDescent="0.25">
      <c r="A76" s="90" t="str">
        <f t="shared" si="1"/>
        <v>JEARBFINDUSINDBK</v>
      </c>
      <c r="B76" s="61" t="s">
        <v>3305</v>
      </c>
      <c r="C76" s="96" t="s">
        <v>3445</v>
      </c>
      <c r="E76" s="97" t="s">
        <v>3212</v>
      </c>
      <c r="F76" s="97" t="s">
        <v>3446</v>
      </c>
      <c r="G76" s="97" t="s">
        <v>3308</v>
      </c>
      <c r="H76" s="98">
        <v>443100</v>
      </c>
      <c r="I76" s="99">
        <v>771.759276</v>
      </c>
      <c r="J76" s="99">
        <v>755</v>
      </c>
      <c r="K76" s="99">
        <v>786.32415230000004</v>
      </c>
      <c r="L76" s="100"/>
    </row>
    <row r="77" spans="1:12" ht="15" customHeight="1" x14ac:dyDescent="0.25">
      <c r="A77" s="90" t="str">
        <f t="shared" si="1"/>
        <v>JEARBFINDUSTOWER</v>
      </c>
      <c r="B77" s="61" t="s">
        <v>3305</v>
      </c>
      <c r="C77" s="96" t="s">
        <v>3447</v>
      </c>
      <c r="E77" s="97" t="s">
        <v>3212</v>
      </c>
      <c r="F77" s="97" t="s">
        <v>3448</v>
      </c>
      <c r="G77" s="97" t="s">
        <v>3308</v>
      </c>
      <c r="H77" s="98">
        <v>2631600</v>
      </c>
      <c r="I77" s="99">
        <v>423.53795700000001</v>
      </c>
      <c r="J77" s="99">
        <v>419.3</v>
      </c>
      <c r="K77" s="99">
        <v>3982.4529120000002</v>
      </c>
      <c r="L77" s="100"/>
    </row>
    <row r="78" spans="1:12" ht="15" customHeight="1" x14ac:dyDescent="0.25">
      <c r="A78" s="90" t="str">
        <f t="shared" si="1"/>
        <v>JEARBFIOC</v>
      </c>
      <c r="B78" s="61" t="s">
        <v>3305</v>
      </c>
      <c r="C78" s="96" t="s">
        <v>3449</v>
      </c>
      <c r="E78" s="97" t="s">
        <v>3212</v>
      </c>
      <c r="F78" s="97" t="s">
        <v>3450</v>
      </c>
      <c r="G78" s="97" t="s">
        <v>3308</v>
      </c>
      <c r="H78" s="98">
        <v>3212625</v>
      </c>
      <c r="I78" s="99">
        <v>139.62012300000001</v>
      </c>
      <c r="J78" s="99">
        <v>136.11000000000001</v>
      </c>
      <c r="K78" s="99">
        <v>819.4041009</v>
      </c>
      <c r="L78" s="100"/>
    </row>
    <row r="79" spans="1:12" ht="15" customHeight="1" x14ac:dyDescent="0.25">
      <c r="A79" s="90" t="str">
        <f t="shared" si="1"/>
        <v>JEARBFITC</v>
      </c>
      <c r="B79" s="61" t="s">
        <v>3305</v>
      </c>
      <c r="C79" s="96" t="s">
        <v>3451</v>
      </c>
      <c r="E79" s="97" t="s">
        <v>3212</v>
      </c>
      <c r="F79" s="97" t="s">
        <v>3452</v>
      </c>
      <c r="G79" s="97" t="s">
        <v>3308</v>
      </c>
      <c r="H79" s="98">
        <v>6145600</v>
      </c>
      <c r="I79" s="99">
        <v>295.88133900000003</v>
      </c>
      <c r="J79" s="99">
        <v>289.14999999999998</v>
      </c>
      <c r="K79" s="99">
        <v>3215.9156600000001</v>
      </c>
      <c r="L79" s="100"/>
    </row>
    <row r="80" spans="1:12" ht="15" customHeight="1" x14ac:dyDescent="0.25">
      <c r="A80" s="90" t="str">
        <f t="shared" si="1"/>
        <v>JEARBFJINDALSTEL</v>
      </c>
      <c r="B80" s="61" t="s">
        <v>3305</v>
      </c>
      <c r="C80" s="96" t="s">
        <v>3453</v>
      </c>
      <c r="E80" s="97" t="s">
        <v>3212</v>
      </c>
      <c r="F80" s="97" t="s">
        <v>3454</v>
      </c>
      <c r="G80" s="97" t="s">
        <v>3308</v>
      </c>
      <c r="H80" s="98">
        <v>64375</v>
      </c>
      <c r="I80" s="99">
        <v>1131.5242350000001</v>
      </c>
      <c r="J80" s="99">
        <v>1115</v>
      </c>
      <c r="K80" s="99">
        <v>149.37092190000001</v>
      </c>
      <c r="L80" s="100"/>
    </row>
    <row r="81" spans="1:12" ht="15" customHeight="1" x14ac:dyDescent="0.25">
      <c r="A81" s="90" t="str">
        <f t="shared" si="1"/>
        <v>JEARBFLAURUSLABS</v>
      </c>
      <c r="B81" s="61" t="s">
        <v>3305</v>
      </c>
      <c r="C81" s="96" t="s">
        <v>3455</v>
      </c>
      <c r="E81" s="97" t="s">
        <v>3212</v>
      </c>
      <c r="F81" s="97" t="s">
        <v>3456</v>
      </c>
      <c r="G81" s="97" t="s">
        <v>3308</v>
      </c>
      <c r="H81" s="98">
        <v>455600</v>
      </c>
      <c r="I81" s="99">
        <v>1008.139848</v>
      </c>
      <c r="J81" s="99">
        <v>995.5</v>
      </c>
      <c r="K81" s="99">
        <v>974.34160400000007</v>
      </c>
      <c r="L81" s="100"/>
    </row>
    <row r="82" spans="1:12" ht="15" customHeight="1" x14ac:dyDescent="0.25">
      <c r="A82" s="90" t="str">
        <f t="shared" si="1"/>
        <v>JEARBFLICHSGFIN</v>
      </c>
      <c r="B82" s="61" t="s">
        <v>3305</v>
      </c>
      <c r="C82" s="96" t="s">
        <v>3457</v>
      </c>
      <c r="E82" s="97" t="s">
        <v>3212</v>
      </c>
      <c r="F82" s="97" t="s">
        <v>3458</v>
      </c>
      <c r="G82" s="97" t="s">
        <v>3308</v>
      </c>
      <c r="H82" s="98">
        <v>1010000</v>
      </c>
      <c r="I82" s="99">
        <v>487.15345000000002</v>
      </c>
      <c r="J82" s="99">
        <v>497.9</v>
      </c>
      <c r="K82" s="99">
        <v>1703.3018750000001</v>
      </c>
      <c r="L82" s="100"/>
    </row>
    <row r="83" spans="1:12" ht="15" customHeight="1" x14ac:dyDescent="0.25">
      <c r="A83" s="90" t="str">
        <f t="shared" si="1"/>
        <v>JEARBFLUPIN</v>
      </c>
      <c r="B83" s="61" t="s">
        <v>3305</v>
      </c>
      <c r="C83" s="96" t="s">
        <v>3459</v>
      </c>
      <c r="E83" s="97" t="s">
        <v>3212</v>
      </c>
      <c r="F83" s="97" t="s">
        <v>3460</v>
      </c>
      <c r="G83" s="97" t="s">
        <v>3308</v>
      </c>
      <c r="H83" s="98">
        <v>9775</v>
      </c>
      <c r="I83" s="99">
        <v>2362.0652</v>
      </c>
      <c r="J83" s="99">
        <v>2316.8000000000002</v>
      </c>
      <c r="K83" s="99">
        <v>40.518743499999999</v>
      </c>
      <c r="L83" s="100"/>
    </row>
    <row r="84" spans="1:12" ht="15" customHeight="1" x14ac:dyDescent="0.25">
      <c r="A84" s="90" t="str">
        <f t="shared" si="1"/>
        <v>JEARBFM&amp;M</v>
      </c>
      <c r="B84" s="61" t="s">
        <v>3305</v>
      </c>
      <c r="C84" s="96" t="s">
        <v>3461</v>
      </c>
      <c r="E84" s="97" t="s">
        <v>3212</v>
      </c>
      <c r="F84" s="97" t="s">
        <v>3462</v>
      </c>
      <c r="G84" s="97" t="s">
        <v>3308</v>
      </c>
      <c r="H84" s="98">
        <v>170200</v>
      </c>
      <c r="I84" s="99">
        <v>3031.6973710000002</v>
      </c>
      <c r="J84" s="99">
        <v>2968.7</v>
      </c>
      <c r="K84" s="99">
        <v>984.592533</v>
      </c>
      <c r="L84" s="100"/>
    </row>
    <row r="85" spans="1:12" ht="15" customHeight="1" x14ac:dyDescent="0.25">
      <c r="A85" s="90" t="str">
        <f t="shared" si="1"/>
        <v>JEARBFMANAPPURAM</v>
      </c>
      <c r="B85" s="61" t="s">
        <v>3305</v>
      </c>
      <c r="C85" s="96" t="s">
        <v>3463</v>
      </c>
      <c r="E85" s="97" t="s">
        <v>3212</v>
      </c>
      <c r="F85" s="97" t="s">
        <v>3464</v>
      </c>
      <c r="G85" s="97" t="s">
        <v>3308</v>
      </c>
      <c r="H85" s="98">
        <v>2412000</v>
      </c>
      <c r="I85" s="99">
        <v>257.98711100000003</v>
      </c>
      <c r="J85" s="99">
        <v>251.9</v>
      </c>
      <c r="K85" s="99">
        <v>2312.4929400000001</v>
      </c>
      <c r="L85" s="100"/>
    </row>
    <row r="86" spans="1:12" ht="15" customHeight="1" x14ac:dyDescent="0.25">
      <c r="A86" s="90" t="str">
        <f t="shared" si="1"/>
        <v>JEARBFMARUTI</v>
      </c>
      <c r="B86" s="61" t="s">
        <v>3305</v>
      </c>
      <c r="C86" s="96" t="s">
        <v>3465</v>
      </c>
      <c r="E86" s="97" t="s">
        <v>3212</v>
      </c>
      <c r="F86" s="97" t="s">
        <v>3466</v>
      </c>
      <c r="G86" s="97" t="s">
        <v>3308</v>
      </c>
      <c r="H86" s="98">
        <v>116650</v>
      </c>
      <c r="I86" s="99">
        <v>12792.076643</v>
      </c>
      <c r="J86" s="99">
        <v>12344</v>
      </c>
      <c r="K86" s="99">
        <v>2566.2766700000002</v>
      </c>
      <c r="L86" s="100"/>
    </row>
    <row r="87" spans="1:12" ht="15" customHeight="1" x14ac:dyDescent="0.25">
      <c r="A87" s="90" t="str">
        <f t="shared" si="1"/>
        <v>JEARBFUNITDSPR</v>
      </c>
      <c r="B87" s="61" t="s">
        <v>3305</v>
      </c>
      <c r="C87" s="96" t="s">
        <v>3467</v>
      </c>
      <c r="E87" s="97" t="s">
        <v>3212</v>
      </c>
      <c r="F87" s="97" t="s">
        <v>3468</v>
      </c>
      <c r="G87" s="97" t="s">
        <v>3308</v>
      </c>
      <c r="H87" s="98">
        <v>147200</v>
      </c>
      <c r="I87" s="99">
        <v>1261.9918009999999</v>
      </c>
      <c r="J87" s="99">
        <v>1221.9000000000001</v>
      </c>
      <c r="K87" s="99">
        <v>327.72166399999998</v>
      </c>
      <c r="L87" s="100"/>
    </row>
    <row r="88" spans="1:12" ht="15" customHeight="1" x14ac:dyDescent="0.25">
      <c r="A88" s="90" t="str">
        <f t="shared" si="1"/>
        <v>JEARBFMCX</v>
      </c>
      <c r="B88" s="61" t="s">
        <v>3305</v>
      </c>
      <c r="C88" s="96" t="s">
        <v>3469</v>
      </c>
      <c r="E88" s="97" t="s">
        <v>3212</v>
      </c>
      <c r="F88" s="97" t="s">
        <v>3470</v>
      </c>
      <c r="G88" s="97" t="s">
        <v>3308</v>
      </c>
      <c r="H88" s="98">
        <v>871875</v>
      </c>
      <c r="I88" s="99">
        <v>2430.6807410000001</v>
      </c>
      <c r="J88" s="99">
        <v>2394.1</v>
      </c>
      <c r="K88" s="99">
        <v>5431.1622188000001</v>
      </c>
      <c r="L88" s="100"/>
    </row>
    <row r="89" spans="1:12" ht="15" customHeight="1" x14ac:dyDescent="0.25">
      <c r="A89" s="90" t="str">
        <f t="shared" si="1"/>
        <v>JEARBFMFSL</v>
      </c>
      <c r="B89" s="61" t="s">
        <v>3305</v>
      </c>
      <c r="C89" s="96" t="s">
        <v>3471</v>
      </c>
      <c r="E89" s="97" t="s">
        <v>3212</v>
      </c>
      <c r="F89" s="97" t="s">
        <v>3472</v>
      </c>
      <c r="G89" s="97" t="s">
        <v>3308</v>
      </c>
      <c r="H89" s="98">
        <v>254000</v>
      </c>
      <c r="I89" s="99">
        <v>1589.827342</v>
      </c>
      <c r="J89" s="99">
        <v>1497</v>
      </c>
      <c r="K89" s="99">
        <v>701.95059000000003</v>
      </c>
      <c r="L89" s="100"/>
    </row>
    <row r="90" spans="1:12" ht="15" customHeight="1" x14ac:dyDescent="0.25">
      <c r="A90" s="90" t="str">
        <f t="shared" si="1"/>
        <v>JEARBFMOTHERSON</v>
      </c>
      <c r="B90" s="61" t="s">
        <v>3305</v>
      </c>
      <c r="C90" s="96" t="s">
        <v>3473</v>
      </c>
      <c r="E90" s="97" t="s">
        <v>3212</v>
      </c>
      <c r="F90" s="97" t="s">
        <v>3474</v>
      </c>
      <c r="G90" s="97" t="s">
        <v>3308</v>
      </c>
      <c r="H90" s="98">
        <v>381300</v>
      </c>
      <c r="I90" s="99">
        <v>109.85287099999999</v>
      </c>
      <c r="J90" s="99">
        <v>105.53</v>
      </c>
      <c r="K90" s="99">
        <v>91.96422179999999</v>
      </c>
      <c r="L90" s="100"/>
    </row>
    <row r="91" spans="1:12" ht="15" customHeight="1" x14ac:dyDescent="0.25">
      <c r="A91" s="90" t="str">
        <f t="shared" si="1"/>
        <v>JEARBFMPHASIS</v>
      </c>
      <c r="B91" s="61" t="s">
        <v>3305</v>
      </c>
      <c r="C91" s="96" t="s">
        <v>3475</v>
      </c>
      <c r="E91" s="97" t="s">
        <v>3212</v>
      </c>
      <c r="F91" s="97" t="s">
        <v>3476</v>
      </c>
      <c r="G91" s="97" t="s">
        <v>3308</v>
      </c>
      <c r="H91" s="98">
        <v>59950</v>
      </c>
      <c r="I91" s="99">
        <v>2071.7518180000002</v>
      </c>
      <c r="J91" s="99">
        <v>2055.1999999999998</v>
      </c>
      <c r="K91" s="99">
        <v>244.9470073</v>
      </c>
      <c r="L91" s="100"/>
    </row>
    <row r="92" spans="1:12" ht="15" customHeight="1" x14ac:dyDescent="0.25">
      <c r="A92" s="90" t="str">
        <f t="shared" si="1"/>
        <v>JEARBFNATIONALUM</v>
      </c>
      <c r="B92" s="61" t="s">
        <v>3305</v>
      </c>
      <c r="C92" s="96" t="s">
        <v>3477</v>
      </c>
      <c r="E92" s="97" t="s">
        <v>3212</v>
      </c>
      <c r="F92" s="97" t="s">
        <v>3478</v>
      </c>
      <c r="G92" s="97" t="s">
        <v>3308</v>
      </c>
      <c r="H92" s="98">
        <v>142500</v>
      </c>
      <c r="I92" s="99">
        <v>368.021005</v>
      </c>
      <c r="J92" s="99">
        <v>387.1</v>
      </c>
      <c r="K92" s="99">
        <v>141.7212375</v>
      </c>
      <c r="L92" s="100"/>
    </row>
    <row r="93" spans="1:12" ht="15" customHeight="1" x14ac:dyDescent="0.25">
      <c r="A93" s="90" t="str">
        <f t="shared" si="1"/>
        <v>JEARBFNAUKRI</v>
      </c>
      <c r="B93" s="61" t="s">
        <v>3305</v>
      </c>
      <c r="C93" s="96" t="s">
        <v>3479</v>
      </c>
      <c r="E93" s="97" t="s">
        <v>3212</v>
      </c>
      <c r="F93" s="97" t="s">
        <v>3480</v>
      </c>
      <c r="G93" s="97" t="s">
        <v>3308</v>
      </c>
      <c r="H93" s="98">
        <v>39000</v>
      </c>
      <c r="I93" s="99">
        <v>992.24522300000001</v>
      </c>
      <c r="J93" s="99">
        <v>940.6</v>
      </c>
      <c r="K93" s="99">
        <v>75.551580000000001</v>
      </c>
      <c r="L93" s="100"/>
    </row>
    <row r="94" spans="1:12" ht="15" customHeight="1" x14ac:dyDescent="0.25">
      <c r="A94" s="90" t="str">
        <f t="shared" si="1"/>
        <v>JEARBFNBCC</v>
      </c>
      <c r="B94" s="61" t="s">
        <v>3305</v>
      </c>
      <c r="C94" s="96" t="s">
        <v>3481</v>
      </c>
      <c r="E94" s="97" t="s">
        <v>3212</v>
      </c>
      <c r="F94" s="97" t="s">
        <v>3482</v>
      </c>
      <c r="G94" s="97" t="s">
        <v>3308</v>
      </c>
      <c r="H94" s="98">
        <v>2606500</v>
      </c>
      <c r="I94" s="99">
        <v>80.399770000000004</v>
      </c>
      <c r="J94" s="99">
        <v>77.78</v>
      </c>
      <c r="K94" s="99">
        <v>873.74311049999994</v>
      </c>
      <c r="L94" s="100"/>
    </row>
    <row r="95" spans="1:12" ht="15" customHeight="1" x14ac:dyDescent="0.25">
      <c r="A95" s="90" t="str">
        <f t="shared" si="1"/>
        <v>JEARBFNESTLEIND</v>
      </c>
      <c r="B95" s="61" t="s">
        <v>3305</v>
      </c>
      <c r="C95" s="96" t="s">
        <v>3483</v>
      </c>
      <c r="E95" s="97" t="s">
        <v>3212</v>
      </c>
      <c r="F95" s="97" t="s">
        <v>3484</v>
      </c>
      <c r="G95" s="97" t="s">
        <v>3308</v>
      </c>
      <c r="H95" s="98">
        <v>645000</v>
      </c>
      <c r="I95" s="99">
        <v>1199.8031410000001</v>
      </c>
      <c r="J95" s="99">
        <v>1181.0999999999999</v>
      </c>
      <c r="K95" s="99">
        <v>1366.8195000000001</v>
      </c>
      <c r="L95" s="100"/>
    </row>
    <row r="96" spans="1:12" ht="15" customHeight="1" x14ac:dyDescent="0.25">
      <c r="A96" s="90" t="str">
        <f t="shared" si="1"/>
        <v>JEARBFNHPC</v>
      </c>
      <c r="B96" s="61" t="s">
        <v>3305</v>
      </c>
      <c r="C96" s="96" t="s">
        <v>3485</v>
      </c>
      <c r="E96" s="97" t="s">
        <v>3212</v>
      </c>
      <c r="F96" s="97" t="s">
        <v>3486</v>
      </c>
      <c r="G96" s="97" t="s">
        <v>3308</v>
      </c>
      <c r="H96" s="98">
        <v>6400</v>
      </c>
      <c r="I96" s="99">
        <v>75.069999999999993</v>
      </c>
      <c r="J96" s="99">
        <v>73.72</v>
      </c>
      <c r="K96" s="99">
        <v>0.93623679999999998</v>
      </c>
      <c r="L96" s="100"/>
    </row>
    <row r="97" spans="1:12" ht="15" customHeight="1" x14ac:dyDescent="0.25">
      <c r="A97" s="90" t="str">
        <f t="shared" si="1"/>
        <v>JEARBFNMDC</v>
      </c>
      <c r="B97" s="61" t="s">
        <v>3305</v>
      </c>
      <c r="C97" s="96" t="s">
        <v>3487</v>
      </c>
      <c r="E97" s="97" t="s">
        <v>3212</v>
      </c>
      <c r="F97" s="97" t="s">
        <v>3488</v>
      </c>
      <c r="G97" s="97" t="s">
        <v>3308</v>
      </c>
      <c r="H97" s="98">
        <v>41593500</v>
      </c>
      <c r="I97" s="99">
        <v>78.288310999999993</v>
      </c>
      <c r="J97" s="99">
        <v>76.53</v>
      </c>
      <c r="K97" s="99">
        <v>11603.692239800001</v>
      </c>
      <c r="L97" s="100"/>
    </row>
    <row r="98" spans="1:12" ht="15" customHeight="1" x14ac:dyDescent="0.25">
      <c r="A98" s="90" t="str">
        <f t="shared" si="1"/>
        <v>JEARBFNTPC</v>
      </c>
      <c r="B98" s="61" t="s">
        <v>3305</v>
      </c>
      <c r="C98" s="96" t="s">
        <v>3489</v>
      </c>
      <c r="E98" s="97" t="s">
        <v>3212</v>
      </c>
      <c r="F98" s="97" t="s">
        <v>3490</v>
      </c>
      <c r="G98" s="97" t="s">
        <v>3308</v>
      </c>
      <c r="H98" s="98">
        <v>1099500</v>
      </c>
      <c r="I98" s="99">
        <v>378.38491399999998</v>
      </c>
      <c r="J98" s="99">
        <v>372.5</v>
      </c>
      <c r="K98" s="99">
        <v>733.50943500000005</v>
      </c>
      <c r="L98" s="100"/>
    </row>
    <row r="99" spans="1:12" ht="15" customHeight="1" x14ac:dyDescent="0.25">
      <c r="A99" s="90" t="str">
        <f t="shared" si="1"/>
        <v>JEARBFONGC</v>
      </c>
      <c r="B99" s="61" t="s">
        <v>3305</v>
      </c>
      <c r="C99" s="96" t="s">
        <v>3491</v>
      </c>
      <c r="E99" s="97" t="s">
        <v>3212</v>
      </c>
      <c r="F99" s="97" t="s">
        <v>3492</v>
      </c>
      <c r="G99" s="97" t="s">
        <v>3308</v>
      </c>
      <c r="H99" s="98">
        <v>1075500</v>
      </c>
      <c r="I99" s="99">
        <v>279.60741200000001</v>
      </c>
      <c r="J99" s="99">
        <v>284.75</v>
      </c>
      <c r="K99" s="99">
        <v>543.42057380000006</v>
      </c>
      <c r="L99" s="100"/>
    </row>
    <row r="100" spans="1:12" ht="15" customHeight="1" x14ac:dyDescent="0.25">
      <c r="A100" s="90" t="str">
        <f t="shared" si="1"/>
        <v>JEARBFPAGEIND</v>
      </c>
      <c r="B100" s="61" t="s">
        <v>3305</v>
      </c>
      <c r="C100" s="96" t="s">
        <v>3493</v>
      </c>
      <c r="E100" s="97" t="s">
        <v>3212</v>
      </c>
      <c r="F100" s="97" t="s">
        <v>3494</v>
      </c>
      <c r="G100" s="97" t="s">
        <v>3308</v>
      </c>
      <c r="H100" s="98">
        <v>3255</v>
      </c>
      <c r="I100" s="99">
        <v>32239.055247</v>
      </c>
      <c r="J100" s="99">
        <v>31725</v>
      </c>
      <c r="K100" s="99">
        <v>183.86111629999999</v>
      </c>
      <c r="L100" s="100"/>
    </row>
    <row r="101" spans="1:12" ht="15" customHeight="1" x14ac:dyDescent="0.25">
      <c r="A101" s="90" t="str">
        <f t="shared" si="1"/>
        <v>JEARBFPFC</v>
      </c>
      <c r="B101" s="61" t="s">
        <v>3305</v>
      </c>
      <c r="C101" s="96" t="s">
        <v>3495</v>
      </c>
      <c r="E101" s="97" t="s">
        <v>3212</v>
      </c>
      <c r="F101" s="97" t="s">
        <v>3496</v>
      </c>
      <c r="G101" s="97" t="s">
        <v>3308</v>
      </c>
      <c r="H101" s="98">
        <v>223600</v>
      </c>
      <c r="I101" s="99">
        <v>401.090081</v>
      </c>
      <c r="J101" s="99">
        <v>380.55</v>
      </c>
      <c r="K101" s="99">
        <v>196.95470599999999</v>
      </c>
      <c r="L101" s="100"/>
    </row>
    <row r="102" spans="1:12" ht="15" customHeight="1" x14ac:dyDescent="0.25">
      <c r="A102" s="90" t="str">
        <f t="shared" si="1"/>
        <v>JEARBFPIDILITIND</v>
      </c>
      <c r="B102" s="61" t="s">
        <v>3305</v>
      </c>
      <c r="C102" s="96" t="s">
        <v>3497</v>
      </c>
      <c r="E102" s="97" t="s">
        <v>3212</v>
      </c>
      <c r="F102" s="97" t="s">
        <v>3498</v>
      </c>
      <c r="G102" s="97" t="s">
        <v>3308</v>
      </c>
      <c r="H102" s="98">
        <v>22500</v>
      </c>
      <c r="I102" s="99">
        <v>1321.6333</v>
      </c>
      <c r="J102" s="99">
        <v>1286.5</v>
      </c>
      <c r="K102" s="99">
        <v>52.5367125</v>
      </c>
      <c r="L102" s="100"/>
    </row>
    <row r="103" spans="1:12" ht="15" customHeight="1" x14ac:dyDescent="0.25">
      <c r="A103" s="90" t="str">
        <f t="shared" si="1"/>
        <v>JEARBFPNB</v>
      </c>
      <c r="B103" s="61" t="s">
        <v>3305</v>
      </c>
      <c r="C103" s="96" t="s">
        <v>3499</v>
      </c>
      <c r="E103" s="97" t="s">
        <v>3212</v>
      </c>
      <c r="F103" s="97" t="s">
        <v>3500</v>
      </c>
      <c r="G103" s="97" t="s">
        <v>3308</v>
      </c>
      <c r="H103" s="98">
        <v>7568000</v>
      </c>
      <c r="I103" s="99">
        <v>106.337126</v>
      </c>
      <c r="J103" s="99">
        <v>100.98</v>
      </c>
      <c r="K103" s="99">
        <v>1592.310984</v>
      </c>
      <c r="L103" s="100"/>
    </row>
    <row r="104" spans="1:12" ht="15" customHeight="1" x14ac:dyDescent="0.25">
      <c r="A104" s="90" t="str">
        <f t="shared" si="1"/>
        <v>JEARBFPNBHOUSING</v>
      </c>
      <c r="B104" s="61" t="s">
        <v>3305</v>
      </c>
      <c r="C104" s="96" t="s">
        <v>3501</v>
      </c>
      <c r="E104" s="97" t="s">
        <v>3212</v>
      </c>
      <c r="F104" s="97" t="s">
        <v>3502</v>
      </c>
      <c r="G104" s="97" t="s">
        <v>3308</v>
      </c>
      <c r="H104" s="98">
        <v>267800</v>
      </c>
      <c r="I104" s="99">
        <v>796.162645</v>
      </c>
      <c r="J104" s="99">
        <v>756.3</v>
      </c>
      <c r="K104" s="99">
        <v>510.88942450000002</v>
      </c>
      <c r="L104" s="100"/>
    </row>
    <row r="105" spans="1:12" ht="15" customHeight="1" x14ac:dyDescent="0.25">
      <c r="A105" s="90" t="str">
        <f t="shared" si="1"/>
        <v>JEARBFPOWERGRID</v>
      </c>
      <c r="B105" s="61" t="s">
        <v>3305</v>
      </c>
      <c r="C105" s="96" t="s">
        <v>3503</v>
      </c>
      <c r="E105" s="97" t="s">
        <v>3212</v>
      </c>
      <c r="F105" s="97" t="s">
        <v>3504</v>
      </c>
      <c r="G105" s="97" t="s">
        <v>3308</v>
      </c>
      <c r="H105" s="98">
        <v>91200</v>
      </c>
      <c r="I105" s="99">
        <v>297.51560000000001</v>
      </c>
      <c r="J105" s="99">
        <v>296.55</v>
      </c>
      <c r="K105" s="99">
        <v>47.849220000000003</v>
      </c>
      <c r="L105" s="100"/>
    </row>
    <row r="106" spans="1:12" ht="15" customHeight="1" x14ac:dyDescent="0.25">
      <c r="A106" s="90" t="str">
        <f t="shared" si="1"/>
        <v>JEARBFSUZLON</v>
      </c>
      <c r="B106" s="61" t="s">
        <v>3305</v>
      </c>
      <c r="C106" s="96" t="s">
        <v>3505</v>
      </c>
      <c r="E106" s="97" t="s">
        <v>3212</v>
      </c>
      <c r="F106" s="97" t="s">
        <v>3506</v>
      </c>
      <c r="G106" s="97" t="s">
        <v>3308</v>
      </c>
      <c r="H106" s="98">
        <v>5135225</v>
      </c>
      <c r="I106" s="99">
        <v>41.755733999999997</v>
      </c>
      <c r="J106" s="99">
        <v>39.659999999999997</v>
      </c>
      <c r="K106" s="99">
        <v>506.58994630000001</v>
      </c>
      <c r="L106" s="100"/>
    </row>
    <row r="107" spans="1:12" ht="15" customHeight="1" x14ac:dyDescent="0.25">
      <c r="A107" s="90" t="str">
        <f t="shared" si="1"/>
        <v>JEARBFTATACONSUM</v>
      </c>
      <c r="B107" s="61" t="s">
        <v>3305</v>
      </c>
      <c r="C107" s="96" t="s">
        <v>3507</v>
      </c>
      <c r="E107" s="97" t="s">
        <v>3212</v>
      </c>
      <c r="F107" s="97" t="s">
        <v>3508</v>
      </c>
      <c r="G107" s="97" t="s">
        <v>3308</v>
      </c>
      <c r="H107" s="98">
        <v>352000</v>
      </c>
      <c r="I107" s="99">
        <v>1058.006541</v>
      </c>
      <c r="J107" s="99">
        <v>1020</v>
      </c>
      <c r="K107" s="99">
        <v>655.03152</v>
      </c>
      <c r="L107" s="100"/>
    </row>
    <row r="108" spans="1:12" ht="15" customHeight="1" x14ac:dyDescent="0.25">
      <c r="A108" s="90" t="str">
        <f t="shared" si="1"/>
        <v>JEARBFTATAPOWER</v>
      </c>
      <c r="B108" s="61" t="s">
        <v>3305</v>
      </c>
      <c r="C108" s="96" t="s">
        <v>3509</v>
      </c>
      <c r="E108" s="97" t="s">
        <v>3212</v>
      </c>
      <c r="F108" s="97" t="s">
        <v>3510</v>
      </c>
      <c r="G108" s="97" t="s">
        <v>3308</v>
      </c>
      <c r="H108" s="98">
        <v>591600</v>
      </c>
      <c r="I108" s="99">
        <v>387.19937900000002</v>
      </c>
      <c r="J108" s="99">
        <v>380.65</v>
      </c>
      <c r="K108" s="99">
        <v>405.18388199999998</v>
      </c>
      <c r="L108" s="100"/>
    </row>
    <row r="109" spans="1:12" ht="15" customHeight="1" x14ac:dyDescent="0.25">
      <c r="A109" s="90" t="str">
        <f t="shared" si="1"/>
        <v>JEARBFTATASTEEL</v>
      </c>
      <c r="B109" s="61" t="s">
        <v>3305</v>
      </c>
      <c r="C109" s="96" t="s">
        <v>3511</v>
      </c>
      <c r="E109" s="97" t="s">
        <v>3212</v>
      </c>
      <c r="F109" s="97" t="s">
        <v>3512</v>
      </c>
      <c r="G109" s="97" t="s">
        <v>3308</v>
      </c>
      <c r="H109" s="98">
        <v>2909500</v>
      </c>
      <c r="I109" s="99">
        <v>193.132609</v>
      </c>
      <c r="J109" s="99">
        <v>192.45</v>
      </c>
      <c r="K109" s="99">
        <v>1119.703618</v>
      </c>
      <c r="L109" s="100"/>
    </row>
    <row r="110" spans="1:12" ht="15" customHeight="1" x14ac:dyDescent="0.25">
      <c r="A110" s="90" t="str">
        <f t="shared" si="1"/>
        <v>JEARBFTORNTPHARM</v>
      </c>
      <c r="B110" s="61" t="s">
        <v>3305</v>
      </c>
      <c r="C110" s="96" t="s">
        <v>3513</v>
      </c>
      <c r="E110" s="97" t="s">
        <v>3212</v>
      </c>
      <c r="F110" s="97" t="s">
        <v>3514</v>
      </c>
      <c r="G110" s="97" t="s">
        <v>3308</v>
      </c>
      <c r="H110" s="98">
        <v>12250</v>
      </c>
      <c r="I110" s="99">
        <v>4283.2040999999999</v>
      </c>
      <c r="J110" s="99">
        <v>4230.3</v>
      </c>
      <c r="K110" s="99">
        <v>92.781928799999989</v>
      </c>
      <c r="L110" s="100"/>
    </row>
    <row r="111" spans="1:12" ht="15" customHeight="1" x14ac:dyDescent="0.25">
      <c r="A111" s="90" t="str">
        <f t="shared" si="1"/>
        <v>JEARBFTORNTPOWER</v>
      </c>
      <c r="B111" s="61" t="s">
        <v>3305</v>
      </c>
      <c r="C111" s="96" t="s">
        <v>3515</v>
      </c>
      <c r="E111" s="97" t="s">
        <v>3212</v>
      </c>
      <c r="F111" s="97" t="s">
        <v>3516</v>
      </c>
      <c r="G111" s="97" t="s">
        <v>3308</v>
      </c>
      <c r="H111" s="98">
        <v>128775</v>
      </c>
      <c r="I111" s="99">
        <v>1362.6799000000001</v>
      </c>
      <c r="J111" s="99">
        <v>1311.9</v>
      </c>
      <c r="K111" s="99">
        <v>384.90203630000002</v>
      </c>
      <c r="L111" s="100"/>
    </row>
    <row r="112" spans="1:12" ht="15" customHeight="1" x14ac:dyDescent="0.25">
      <c r="A112" s="90" t="str">
        <f t="shared" si="1"/>
        <v>JEARBFYESBANK</v>
      </c>
      <c r="B112" s="61" t="s">
        <v>3305</v>
      </c>
      <c r="C112" s="96" t="s">
        <v>3517</v>
      </c>
      <c r="E112" s="97" t="s">
        <v>3212</v>
      </c>
      <c r="F112" s="97" t="s">
        <v>3518</v>
      </c>
      <c r="G112" s="97" t="s">
        <v>3308</v>
      </c>
      <c r="H112" s="98">
        <v>54051800</v>
      </c>
      <c r="I112" s="99">
        <v>17.922014999999998</v>
      </c>
      <c r="J112" s="99">
        <v>17.350000000000001</v>
      </c>
      <c r="K112" s="99">
        <v>2024.5642207999999</v>
      </c>
      <c r="L112" s="100"/>
    </row>
    <row r="113" spans="1:12" ht="15" customHeight="1" x14ac:dyDescent="0.25">
      <c r="A113" s="90" t="str">
        <f t="shared" si="1"/>
        <v>JEARBFZYDUSLIFE</v>
      </c>
      <c r="B113" s="61" t="s">
        <v>3305</v>
      </c>
      <c r="C113" s="96" t="s">
        <v>3519</v>
      </c>
      <c r="E113" s="97" t="s">
        <v>3212</v>
      </c>
      <c r="F113" s="97" t="s">
        <v>3520</v>
      </c>
      <c r="G113" s="97" t="s">
        <v>3308</v>
      </c>
      <c r="H113" s="98">
        <v>91800</v>
      </c>
      <c r="I113" s="99">
        <v>899.80585900000005</v>
      </c>
      <c r="J113" s="99">
        <v>875.75</v>
      </c>
      <c r="K113" s="99">
        <v>146.18507399999999</v>
      </c>
      <c r="L113" s="100"/>
    </row>
    <row r="114" spans="1:12" ht="15" customHeight="1" x14ac:dyDescent="0.25">
      <c r="A114" s="90" t="str">
        <f t="shared" si="1"/>
        <v>JEARBFADANIENSOL</v>
      </c>
      <c r="B114" s="61" t="s">
        <v>3305</v>
      </c>
      <c r="C114" s="96" t="s">
        <v>3521</v>
      </c>
      <c r="E114" s="97" t="s">
        <v>3212</v>
      </c>
      <c r="F114" s="97" t="s">
        <v>3522</v>
      </c>
      <c r="G114" s="97" t="s">
        <v>3308</v>
      </c>
      <c r="H114" s="98">
        <v>1302075</v>
      </c>
      <c r="I114" s="99">
        <v>973.79038000000003</v>
      </c>
      <c r="J114" s="99">
        <v>936.8</v>
      </c>
      <c r="K114" s="99">
        <v>3445.8373215000001</v>
      </c>
      <c r="L114" s="100"/>
    </row>
    <row r="115" spans="1:12" ht="15" customHeight="1" x14ac:dyDescent="0.25">
      <c r="A115" s="90" t="str">
        <f t="shared" si="1"/>
        <v>JEARBFAPLAPOLLO</v>
      </c>
      <c r="B115" s="61" t="s">
        <v>3305</v>
      </c>
      <c r="C115" s="96" t="s">
        <v>3523</v>
      </c>
      <c r="E115" s="97" t="s">
        <v>3212</v>
      </c>
      <c r="F115" s="97" t="s">
        <v>3524</v>
      </c>
      <c r="G115" s="97" t="s">
        <v>3308</v>
      </c>
      <c r="H115" s="98">
        <v>64400</v>
      </c>
      <c r="I115" s="99">
        <v>1980.6923810000001</v>
      </c>
      <c r="J115" s="99">
        <v>1946.8</v>
      </c>
      <c r="K115" s="99">
        <v>239.67361600000001</v>
      </c>
      <c r="L115" s="100"/>
    </row>
    <row r="116" spans="1:12" ht="15" customHeight="1" x14ac:dyDescent="0.25">
      <c r="A116" s="90" t="str">
        <f t="shared" si="1"/>
        <v>JEARBFBSE</v>
      </c>
      <c r="B116" s="61" t="s">
        <v>3305</v>
      </c>
      <c r="C116" s="96" t="s">
        <v>3525</v>
      </c>
      <c r="E116" s="97" t="s">
        <v>3212</v>
      </c>
      <c r="F116" s="97" t="s">
        <v>3526</v>
      </c>
      <c r="G116" s="97" t="s">
        <v>3308</v>
      </c>
      <c r="H116" s="98">
        <v>18750</v>
      </c>
      <c r="I116" s="99">
        <v>2728.5680000000002</v>
      </c>
      <c r="J116" s="99">
        <v>2694.7</v>
      </c>
      <c r="K116" s="99">
        <v>154.6782188</v>
      </c>
      <c r="L116" s="100"/>
    </row>
    <row r="117" spans="1:12" ht="15" customHeight="1" x14ac:dyDescent="0.25">
      <c r="A117" s="90" t="str">
        <f t="shared" si="1"/>
        <v>JEARBFCAMS</v>
      </c>
      <c r="B117" s="61" t="s">
        <v>3305</v>
      </c>
      <c r="C117" s="96" t="s">
        <v>3527</v>
      </c>
      <c r="E117" s="97" t="s">
        <v>3212</v>
      </c>
      <c r="F117" s="97" t="s">
        <v>3528</v>
      </c>
      <c r="G117" s="97" t="s">
        <v>3308</v>
      </c>
      <c r="H117" s="98">
        <v>36750</v>
      </c>
      <c r="I117" s="99">
        <v>628.92142699999999</v>
      </c>
      <c r="J117" s="99">
        <v>622.04999999999995</v>
      </c>
      <c r="K117" s="99">
        <v>50.235779999999998</v>
      </c>
      <c r="L117" s="100"/>
    </row>
    <row r="118" spans="1:12" ht="15" customHeight="1" x14ac:dyDescent="0.25">
      <c r="A118" s="90" t="str">
        <f t="shared" si="1"/>
        <v>JEARBFHUDCO</v>
      </c>
      <c r="B118" s="61" t="s">
        <v>3305</v>
      </c>
      <c r="C118" s="96" t="s">
        <v>3529</v>
      </c>
      <c r="E118" s="97" t="s">
        <v>3212</v>
      </c>
      <c r="F118" s="97" t="s">
        <v>3530</v>
      </c>
      <c r="G118" s="97" t="s">
        <v>3308</v>
      </c>
      <c r="H118" s="98">
        <v>1953600</v>
      </c>
      <c r="I118" s="99">
        <v>161.61920000000001</v>
      </c>
      <c r="J118" s="99">
        <v>160.37</v>
      </c>
      <c r="K118" s="99">
        <v>847.1131944</v>
      </c>
      <c r="L118" s="100"/>
    </row>
    <row r="119" spans="1:12" ht="15" customHeight="1" x14ac:dyDescent="0.25">
      <c r="A119" s="90" t="str">
        <f t="shared" si="1"/>
        <v>JEARBFLODHA</v>
      </c>
      <c r="B119" s="61" t="s">
        <v>3305</v>
      </c>
      <c r="C119" s="96" t="s">
        <v>3531</v>
      </c>
      <c r="E119" s="97" t="s">
        <v>3212</v>
      </c>
      <c r="F119" s="97" t="s">
        <v>3532</v>
      </c>
      <c r="G119" s="97" t="s">
        <v>3308</v>
      </c>
      <c r="H119" s="98">
        <v>2464200</v>
      </c>
      <c r="I119" s="99">
        <v>728.56091500000002</v>
      </c>
      <c r="J119" s="99">
        <v>678.65</v>
      </c>
      <c r="K119" s="99">
        <v>4188.4069005000001</v>
      </c>
      <c r="L119" s="100"/>
    </row>
    <row r="120" spans="1:12" ht="15" customHeight="1" x14ac:dyDescent="0.25">
      <c r="A120" s="90" t="str">
        <f t="shared" si="1"/>
        <v>JEARBFMAXHEALTH</v>
      </c>
      <c r="B120" s="61" t="s">
        <v>3305</v>
      </c>
      <c r="C120" s="96" t="s">
        <v>3533</v>
      </c>
      <c r="E120" s="97" t="s">
        <v>3212</v>
      </c>
      <c r="F120" s="97" t="s">
        <v>3534</v>
      </c>
      <c r="G120" s="97" t="s">
        <v>3308</v>
      </c>
      <c r="H120" s="98">
        <v>47250</v>
      </c>
      <c r="I120" s="99">
        <v>980.06224899999995</v>
      </c>
      <c r="J120" s="99">
        <v>965.1</v>
      </c>
      <c r="K120" s="99">
        <v>91.524195000000006</v>
      </c>
      <c r="L120" s="100"/>
    </row>
    <row r="121" spans="1:12" ht="15" customHeight="1" x14ac:dyDescent="0.25">
      <c r="A121" s="90" t="str">
        <f t="shared" si="1"/>
        <v>JEARBFJSWENERGY</v>
      </c>
      <c r="B121" s="61" t="s">
        <v>3305</v>
      </c>
      <c r="C121" s="96" t="s">
        <v>3535</v>
      </c>
      <c r="E121" s="97" t="s">
        <v>3212</v>
      </c>
      <c r="F121" s="97" t="s">
        <v>3536</v>
      </c>
      <c r="G121" s="97" t="s">
        <v>3308</v>
      </c>
      <c r="H121" s="98">
        <v>946000</v>
      </c>
      <c r="I121" s="99">
        <v>491.66711099999998</v>
      </c>
      <c r="J121" s="99">
        <v>471.45</v>
      </c>
      <c r="K121" s="99">
        <v>1726.17093</v>
      </c>
      <c r="L121" s="100"/>
    </row>
    <row r="122" spans="1:12" ht="15" customHeight="1" x14ac:dyDescent="0.25">
      <c r="A122" s="90" t="str">
        <f t="shared" si="1"/>
        <v>JEARBFKALYANKJIL</v>
      </c>
      <c r="B122" s="61" t="s">
        <v>3305</v>
      </c>
      <c r="C122" s="96" t="s">
        <v>3537</v>
      </c>
      <c r="E122" s="97" t="s">
        <v>3212</v>
      </c>
      <c r="F122" s="97" t="s">
        <v>3538</v>
      </c>
      <c r="G122" s="97" t="s">
        <v>3308</v>
      </c>
      <c r="H122" s="98">
        <v>790775</v>
      </c>
      <c r="I122" s="99">
        <v>372.629704</v>
      </c>
      <c r="J122" s="99">
        <v>376.55</v>
      </c>
      <c r="K122" s="99">
        <v>816.83301319999998</v>
      </c>
      <c r="L122" s="100"/>
    </row>
    <row r="123" spans="1:12" ht="15" customHeight="1" x14ac:dyDescent="0.25">
      <c r="A123" s="90" t="str">
        <f t="shared" si="1"/>
        <v>JEARBFPRESTIGE</v>
      </c>
      <c r="B123" s="61" t="s">
        <v>3305</v>
      </c>
      <c r="C123" s="96" t="s">
        <v>3539</v>
      </c>
      <c r="E123" s="97" t="s">
        <v>3212</v>
      </c>
      <c r="F123" s="97" t="s">
        <v>3540</v>
      </c>
      <c r="G123" s="97" t="s">
        <v>3308</v>
      </c>
      <c r="H123" s="98">
        <v>159750</v>
      </c>
      <c r="I123" s="99">
        <v>1203.6751469999999</v>
      </c>
      <c r="J123" s="99">
        <v>1128.7</v>
      </c>
      <c r="K123" s="99">
        <v>433.8386663</v>
      </c>
      <c r="L123" s="100"/>
    </row>
    <row r="124" spans="1:12" ht="15" customHeight="1" x14ac:dyDescent="0.25">
      <c r="A124" s="90" t="str">
        <f t="shared" si="1"/>
        <v>JEARBFTIINDIA</v>
      </c>
      <c r="B124" s="61" t="s">
        <v>3305</v>
      </c>
      <c r="C124" s="96" t="s">
        <v>3541</v>
      </c>
      <c r="E124" s="97" t="s">
        <v>3212</v>
      </c>
      <c r="F124" s="97" t="s">
        <v>3542</v>
      </c>
      <c r="G124" s="97" t="s">
        <v>3308</v>
      </c>
      <c r="H124" s="98">
        <v>1200</v>
      </c>
      <c r="I124" s="99">
        <v>2580.3332999999998</v>
      </c>
      <c r="J124" s="99">
        <v>2525.6999999999998</v>
      </c>
      <c r="K124" s="99">
        <v>7.2004619999999999</v>
      </c>
      <c r="L124" s="100"/>
    </row>
    <row r="125" spans="1:12" ht="15" customHeight="1" x14ac:dyDescent="0.25">
      <c r="A125" s="90" t="str">
        <f t="shared" si="1"/>
        <v>JEARBFVBL</v>
      </c>
      <c r="B125" s="61" t="s">
        <v>3305</v>
      </c>
      <c r="C125" s="96" t="s">
        <v>3543</v>
      </c>
      <c r="E125" s="97" t="s">
        <v>3212</v>
      </c>
      <c r="F125" s="97" t="s">
        <v>3544</v>
      </c>
      <c r="G125" s="97" t="s">
        <v>3308</v>
      </c>
      <c r="H125" s="98">
        <v>111375</v>
      </c>
      <c r="I125" s="99">
        <v>387.98837900000001</v>
      </c>
      <c r="J125" s="99">
        <v>385.45</v>
      </c>
      <c r="K125" s="99">
        <v>87.5332322</v>
      </c>
      <c r="L125" s="100"/>
    </row>
    <row r="126" spans="1:12" ht="15" customHeight="1" x14ac:dyDescent="0.25">
      <c r="A126" s="90" t="str">
        <f t="shared" si="1"/>
        <v>JEARBFETERNAL</v>
      </c>
      <c r="B126" s="61" t="s">
        <v>3305</v>
      </c>
      <c r="C126" s="96" t="s">
        <v>3545</v>
      </c>
      <c r="E126" s="97" t="s">
        <v>3212</v>
      </c>
      <c r="F126" s="97" t="s">
        <v>3546</v>
      </c>
      <c r="G126" s="97" t="s">
        <v>3308</v>
      </c>
      <c r="H126" s="98">
        <v>9653925.0000000019</v>
      </c>
      <c r="I126" s="99">
        <v>235.49566899999999</v>
      </c>
      <c r="J126" s="99">
        <v>229.64</v>
      </c>
      <c r="K126" s="99">
        <v>5422.1173223000014</v>
      </c>
      <c r="L126" s="100"/>
    </row>
    <row r="127" spans="1:12" ht="15" customHeight="1" x14ac:dyDescent="0.25">
      <c r="A127" s="90" t="str">
        <f t="shared" si="1"/>
        <v>JEARBFKPITTECH</v>
      </c>
      <c r="B127" s="61" t="s">
        <v>3305</v>
      </c>
      <c r="C127" s="96" t="s">
        <v>3547</v>
      </c>
      <c r="E127" s="97" t="s">
        <v>3212</v>
      </c>
      <c r="F127" s="97" t="s">
        <v>3548</v>
      </c>
      <c r="G127" s="97" t="s">
        <v>3308</v>
      </c>
      <c r="H127" s="98">
        <v>343400</v>
      </c>
      <c r="I127" s="99">
        <v>640.108161</v>
      </c>
      <c r="J127" s="99">
        <v>636.70000000000005</v>
      </c>
      <c r="K127" s="99">
        <v>532.09400749999998</v>
      </c>
      <c r="L127" s="100"/>
    </row>
    <row r="128" spans="1:12" ht="15" customHeight="1" x14ac:dyDescent="0.25">
      <c r="A128" s="90" t="str">
        <f t="shared" si="1"/>
        <v>JEARBFNYKAA</v>
      </c>
      <c r="B128" s="61" t="s">
        <v>3305</v>
      </c>
      <c r="C128" s="96" t="s">
        <v>3549</v>
      </c>
      <c r="E128" s="97" t="s">
        <v>3212</v>
      </c>
      <c r="F128" s="97" t="s">
        <v>3550</v>
      </c>
      <c r="G128" s="97" t="s">
        <v>3308</v>
      </c>
      <c r="H128" s="98">
        <v>618750.00000000012</v>
      </c>
      <c r="I128" s="99">
        <v>245.43613300000001</v>
      </c>
      <c r="J128" s="99">
        <v>235.7</v>
      </c>
      <c r="K128" s="99">
        <v>289.78537499999999</v>
      </c>
      <c r="L128" s="100"/>
    </row>
    <row r="129" spans="1:12" ht="15" customHeight="1" x14ac:dyDescent="0.25">
      <c r="A129" s="90" t="str">
        <f t="shared" si="1"/>
        <v>JEARBFDELHIVERY</v>
      </c>
      <c r="B129" s="61" t="s">
        <v>3305</v>
      </c>
      <c r="C129" s="96" t="s">
        <v>3551</v>
      </c>
      <c r="E129" s="97" t="s">
        <v>3212</v>
      </c>
      <c r="F129" s="97" t="s">
        <v>3552</v>
      </c>
      <c r="G129" s="97" t="s">
        <v>3308</v>
      </c>
      <c r="H129" s="98">
        <v>2018975</v>
      </c>
      <c r="I129" s="99">
        <v>425.73998999999998</v>
      </c>
      <c r="J129" s="99">
        <v>417.85</v>
      </c>
      <c r="K129" s="99">
        <v>1824.8354114000001</v>
      </c>
      <c r="L129" s="100"/>
    </row>
    <row r="130" spans="1:12" ht="15" customHeight="1" x14ac:dyDescent="0.25">
      <c r="A130" s="90" t="str">
        <f t="shared" si="1"/>
        <v>JEARBFSAIL</v>
      </c>
      <c r="B130" s="61" t="s">
        <v>3305</v>
      </c>
      <c r="C130" s="96" t="s">
        <v>3553</v>
      </c>
      <c r="E130" s="97" t="s">
        <v>3212</v>
      </c>
      <c r="F130" s="97" t="s">
        <v>3554</v>
      </c>
      <c r="G130" s="97" t="s">
        <v>3308</v>
      </c>
      <c r="H130" s="98">
        <v>18550900</v>
      </c>
      <c r="I130" s="99">
        <v>148.95363499999999</v>
      </c>
      <c r="J130" s="99">
        <v>153.72999999999999</v>
      </c>
      <c r="K130" s="99">
        <v>10593.0926007</v>
      </c>
      <c r="L130" s="100"/>
    </row>
    <row r="131" spans="1:12" ht="15" customHeight="1" x14ac:dyDescent="0.25">
      <c r="A131" s="90" t="str">
        <f t="shared" si="1"/>
        <v>JEARBFSBILIFE</v>
      </c>
      <c r="B131" s="61" t="s">
        <v>3305</v>
      </c>
      <c r="C131" s="96" t="s">
        <v>3555</v>
      </c>
      <c r="E131" s="97" t="s">
        <v>3212</v>
      </c>
      <c r="F131" s="97" t="s">
        <v>3556</v>
      </c>
      <c r="G131" s="97" t="s">
        <v>3308</v>
      </c>
      <c r="H131" s="98">
        <v>38625</v>
      </c>
      <c r="I131" s="99">
        <v>1869.8466060000001</v>
      </c>
      <c r="J131" s="99">
        <v>1787</v>
      </c>
      <c r="K131" s="99">
        <v>126.0393619</v>
      </c>
      <c r="L131" s="100"/>
    </row>
    <row r="132" spans="1:12" ht="15" customHeight="1" x14ac:dyDescent="0.25">
      <c r="A132" s="90" t="str">
        <f t="shared" si="1"/>
        <v>JEARBFSHRIRAMFIN</v>
      </c>
      <c r="B132" s="61" t="s">
        <v>3305</v>
      </c>
      <c r="C132" s="96" t="s">
        <v>3557</v>
      </c>
      <c r="E132" s="97" t="s">
        <v>3212</v>
      </c>
      <c r="F132" s="97" t="s">
        <v>3558</v>
      </c>
      <c r="G132" s="97" t="s">
        <v>3308</v>
      </c>
      <c r="H132" s="98">
        <v>1199550</v>
      </c>
      <c r="I132" s="99">
        <v>909.30926199999999</v>
      </c>
      <c r="J132" s="99">
        <v>875.5</v>
      </c>
      <c r="K132" s="99">
        <v>2470.0054005000002</v>
      </c>
      <c r="L132" s="100"/>
    </row>
    <row r="133" spans="1:12" ht="15" customHeight="1" x14ac:dyDescent="0.25">
      <c r="A133" s="90" t="str">
        <f t="shared" si="1"/>
        <v>JEARBFBAJAJHLDNG</v>
      </c>
      <c r="B133" s="61" t="s">
        <v>3305</v>
      </c>
      <c r="C133" s="96" t="s">
        <v>3559</v>
      </c>
      <c r="E133" s="97" t="s">
        <v>3212</v>
      </c>
      <c r="F133" s="97" t="s">
        <v>3560</v>
      </c>
      <c r="G133" s="97" t="s">
        <v>3308</v>
      </c>
      <c r="H133" s="98">
        <v>2100</v>
      </c>
      <c r="I133" s="99">
        <v>9288.1905049999987</v>
      </c>
      <c r="J133" s="99">
        <v>8773</v>
      </c>
      <c r="K133" s="99">
        <v>39.082155</v>
      </c>
      <c r="L133" s="100"/>
    </row>
    <row r="134" spans="1:12" ht="15" customHeight="1" x14ac:dyDescent="0.25">
      <c r="A134" s="90" t="str">
        <f t="shared" si="1"/>
        <v>JEARBFWAAREEENER</v>
      </c>
      <c r="B134" s="61" t="s">
        <v>3305</v>
      </c>
      <c r="C134" s="96" t="s">
        <v>3561</v>
      </c>
      <c r="E134" s="97" t="s">
        <v>3212</v>
      </c>
      <c r="F134" s="97" t="s">
        <v>3562</v>
      </c>
      <c r="G134" s="97" t="s">
        <v>3308</v>
      </c>
      <c r="H134" s="98">
        <v>29225</v>
      </c>
      <c r="I134" s="99">
        <v>3182.1029600000002</v>
      </c>
      <c r="J134" s="99">
        <v>3120.7</v>
      </c>
      <c r="K134" s="99">
        <v>249.57258640000001</v>
      </c>
      <c r="L134" s="100"/>
    </row>
    <row r="135" spans="1:12" ht="15" customHeight="1" x14ac:dyDescent="0.25">
      <c r="A135" s="90" t="str">
        <f t="shared" ref="A135:A198" si="2">B135&amp;C135</f>
        <v>JEARBF360ONE</v>
      </c>
      <c r="B135" s="61" t="s">
        <v>3305</v>
      </c>
      <c r="C135" s="96" t="s">
        <v>3563</v>
      </c>
      <c r="E135" s="97" t="s">
        <v>3212</v>
      </c>
      <c r="F135" s="97" t="s">
        <v>3564</v>
      </c>
      <c r="G135" s="97" t="s">
        <v>3308</v>
      </c>
      <c r="H135" s="98">
        <v>79500</v>
      </c>
      <c r="I135" s="99">
        <v>1005.040855</v>
      </c>
      <c r="J135" s="99">
        <v>943</v>
      </c>
      <c r="K135" s="99">
        <v>171.7315275</v>
      </c>
      <c r="L135" s="100"/>
    </row>
    <row r="136" spans="1:12" ht="15" customHeight="1" x14ac:dyDescent="0.25">
      <c r="A136" s="90" t="str">
        <f t="shared" si="2"/>
        <v>JEARBFCGPOWER</v>
      </c>
      <c r="B136" s="61" t="s">
        <v>3305</v>
      </c>
      <c r="C136" s="96" t="s">
        <v>3565</v>
      </c>
      <c r="E136" s="97" t="s">
        <v>3212</v>
      </c>
      <c r="F136" s="97" t="s">
        <v>3566</v>
      </c>
      <c r="G136" s="97" t="s">
        <v>3308</v>
      </c>
      <c r="H136" s="98">
        <v>108800</v>
      </c>
      <c r="I136" s="99">
        <v>672.98123899999996</v>
      </c>
      <c r="J136" s="99">
        <v>657.95</v>
      </c>
      <c r="K136" s="99">
        <v>162.04046399999999</v>
      </c>
      <c r="L136" s="100"/>
    </row>
    <row r="137" spans="1:12" ht="15" customHeight="1" x14ac:dyDescent="0.25">
      <c r="A137" s="90" t="str">
        <f t="shared" si="2"/>
        <v>JEARBFEICHERMOT</v>
      </c>
      <c r="B137" s="61" t="s">
        <v>3305</v>
      </c>
      <c r="C137" s="96" t="s">
        <v>3567</v>
      </c>
      <c r="E137" s="97" t="s">
        <v>3212</v>
      </c>
      <c r="F137" s="97" t="s">
        <v>3568</v>
      </c>
      <c r="G137" s="97" t="s">
        <v>3308</v>
      </c>
      <c r="H137" s="98">
        <v>35700</v>
      </c>
      <c r="I137" s="99">
        <v>6848.7977569999994</v>
      </c>
      <c r="J137" s="99">
        <v>6619.5</v>
      </c>
      <c r="K137" s="99">
        <v>431.6603025</v>
      </c>
      <c r="L137" s="100"/>
    </row>
    <row r="138" spans="1:12" ht="15" customHeight="1" x14ac:dyDescent="0.25">
      <c r="A138" s="90" t="str">
        <f t="shared" si="2"/>
        <v>JEARBFSBIN</v>
      </c>
      <c r="B138" s="61" t="s">
        <v>3305</v>
      </c>
      <c r="C138" s="96" t="s">
        <v>3569</v>
      </c>
      <c r="E138" s="97" t="s">
        <v>3212</v>
      </c>
      <c r="F138" s="97" t="s">
        <v>3570</v>
      </c>
      <c r="G138" s="97" t="s">
        <v>3308</v>
      </c>
      <c r="H138" s="98">
        <v>1924500</v>
      </c>
      <c r="I138" s="99">
        <v>1043.5640129999999</v>
      </c>
      <c r="J138" s="99">
        <v>984.3</v>
      </c>
      <c r="K138" s="99">
        <v>3483.6721649999999</v>
      </c>
      <c r="L138" s="100"/>
    </row>
    <row r="139" spans="1:12" ht="15" customHeight="1" x14ac:dyDescent="0.25">
      <c r="A139" s="90" t="str">
        <f t="shared" si="2"/>
        <v>JEARBFMARICO</v>
      </c>
      <c r="B139" s="61" t="s">
        <v>3305</v>
      </c>
      <c r="C139" s="96" t="s">
        <v>3571</v>
      </c>
      <c r="E139" s="97" t="s">
        <v>3212</v>
      </c>
      <c r="F139" s="97" t="s">
        <v>3572</v>
      </c>
      <c r="G139" s="97" t="s">
        <v>3308</v>
      </c>
      <c r="H139" s="98">
        <v>920400</v>
      </c>
      <c r="I139" s="99">
        <v>752.70451400000002</v>
      </c>
      <c r="J139" s="99">
        <v>739.65</v>
      </c>
      <c r="K139" s="99">
        <v>1213.6371389999999</v>
      </c>
      <c r="L139" s="100"/>
    </row>
    <row r="140" spans="1:12" ht="15" customHeight="1" x14ac:dyDescent="0.25">
      <c r="A140" s="90" t="str">
        <f t="shared" si="2"/>
        <v>JEARBFRBLBANK</v>
      </c>
      <c r="B140" s="61" t="s">
        <v>3305</v>
      </c>
      <c r="C140" s="96" t="s">
        <v>3573</v>
      </c>
      <c r="E140" s="97" t="s">
        <v>3212</v>
      </c>
      <c r="F140" s="97" t="s">
        <v>3574</v>
      </c>
      <c r="G140" s="97" t="s">
        <v>3308</v>
      </c>
      <c r="H140" s="98">
        <v>3000375</v>
      </c>
      <c r="I140" s="99">
        <v>298.49135799999999</v>
      </c>
      <c r="J140" s="99">
        <v>291.3</v>
      </c>
      <c r="K140" s="99">
        <v>3348.7110366000002</v>
      </c>
      <c r="L140" s="100"/>
    </row>
    <row r="141" spans="1:12" ht="15" customHeight="1" x14ac:dyDescent="0.25">
      <c r="A141" s="90" t="str">
        <f t="shared" si="2"/>
        <v>JEARBFAMBUJACEM</v>
      </c>
      <c r="B141" s="61" t="s">
        <v>3305</v>
      </c>
      <c r="C141" s="96" t="s">
        <v>3575</v>
      </c>
      <c r="E141" s="97" t="s">
        <v>3212</v>
      </c>
      <c r="F141" s="97" t="s">
        <v>3576</v>
      </c>
      <c r="G141" s="97" t="s">
        <v>3308</v>
      </c>
      <c r="H141" s="98">
        <v>652049.99999999988</v>
      </c>
      <c r="I141" s="99">
        <v>416.58980000000003</v>
      </c>
      <c r="J141" s="99">
        <v>405.3</v>
      </c>
      <c r="K141" s="127">
        <v>940.49746879999998</v>
      </c>
      <c r="L141" s="100"/>
    </row>
    <row r="142" spans="1:12" ht="15" customHeight="1" x14ac:dyDescent="0.25">
      <c r="A142" s="90" t="str">
        <f t="shared" si="2"/>
        <v>JEARBFAMBUJACEM</v>
      </c>
      <c r="B142" s="61" t="s">
        <v>3305</v>
      </c>
      <c r="C142" s="96" t="s">
        <v>3575</v>
      </c>
      <c r="E142" s="97" t="s">
        <v>3212</v>
      </c>
      <c r="F142" s="97" t="s">
        <v>3577</v>
      </c>
      <c r="G142" s="97" t="s">
        <v>3308</v>
      </c>
      <c r="H142" s="98">
        <v>352800</v>
      </c>
      <c r="I142" s="99">
        <v>410.485952</v>
      </c>
      <c r="J142" s="99">
        <v>402.5</v>
      </c>
      <c r="K142" s="128"/>
      <c r="L142" s="100"/>
    </row>
    <row r="143" spans="1:12" ht="15" customHeight="1" x14ac:dyDescent="0.25">
      <c r="A143" s="90" t="str">
        <f t="shared" si="2"/>
        <v>JEARBFASIANPAINT</v>
      </c>
      <c r="B143" s="61" t="s">
        <v>3305</v>
      </c>
      <c r="C143" s="96" t="s">
        <v>3578</v>
      </c>
      <c r="E143" s="97" t="s">
        <v>3212</v>
      </c>
      <c r="F143" s="97" t="s">
        <v>3579</v>
      </c>
      <c r="G143" s="97" t="s">
        <v>3308</v>
      </c>
      <c r="H143" s="98">
        <v>3500</v>
      </c>
      <c r="I143" s="99">
        <v>2295.2357000000002</v>
      </c>
      <c r="J143" s="99">
        <v>2186.1999999999998</v>
      </c>
      <c r="K143" s="127">
        <v>527.3340475</v>
      </c>
      <c r="L143" s="100"/>
    </row>
    <row r="144" spans="1:12" ht="15" customHeight="1" x14ac:dyDescent="0.25">
      <c r="A144" s="90" t="str">
        <f t="shared" si="2"/>
        <v>JEARBFASIANPAINT</v>
      </c>
      <c r="B144" s="61" t="s">
        <v>3305</v>
      </c>
      <c r="C144" s="96" t="s">
        <v>3578</v>
      </c>
      <c r="E144" s="97" t="s">
        <v>3212</v>
      </c>
      <c r="F144" s="97" t="s">
        <v>3580</v>
      </c>
      <c r="G144" s="97" t="s">
        <v>3308</v>
      </c>
      <c r="H144" s="98">
        <v>131000</v>
      </c>
      <c r="I144" s="99">
        <v>2193.0503600000002</v>
      </c>
      <c r="J144" s="99">
        <v>2172</v>
      </c>
      <c r="K144" s="128"/>
      <c r="L144" s="100"/>
    </row>
    <row r="145" spans="1:12" ht="15" customHeight="1" x14ac:dyDescent="0.25">
      <c r="A145" s="90" t="str">
        <f t="shared" si="2"/>
        <v>JEARBFAXISBANK</v>
      </c>
      <c r="B145" s="61" t="s">
        <v>3305</v>
      </c>
      <c r="C145" s="96" t="s">
        <v>3581</v>
      </c>
      <c r="E145" s="97" t="s">
        <v>3212</v>
      </c>
      <c r="F145" s="97" t="s">
        <v>3582</v>
      </c>
      <c r="G145" s="97" t="s">
        <v>3308</v>
      </c>
      <c r="H145" s="98">
        <v>440624.99999999988</v>
      </c>
      <c r="I145" s="99">
        <v>1200.210349</v>
      </c>
      <c r="J145" s="99">
        <v>1171.3</v>
      </c>
      <c r="K145" s="127">
        <v>3950.7132812999998</v>
      </c>
      <c r="L145" s="100"/>
    </row>
    <row r="146" spans="1:12" ht="15" customHeight="1" x14ac:dyDescent="0.25">
      <c r="A146" s="90" t="str">
        <f t="shared" si="2"/>
        <v>JEARBFAXISBANK</v>
      </c>
      <c r="B146" s="61" t="s">
        <v>3305</v>
      </c>
      <c r="C146" s="96" t="s">
        <v>3581</v>
      </c>
      <c r="E146" s="97" t="s">
        <v>3212</v>
      </c>
      <c r="F146" s="97" t="s">
        <v>3583</v>
      </c>
      <c r="G146" s="97" t="s">
        <v>3308</v>
      </c>
      <c r="H146" s="98">
        <v>1403125</v>
      </c>
      <c r="I146" s="99">
        <v>1221.2593139999999</v>
      </c>
      <c r="J146" s="99">
        <v>1167.5</v>
      </c>
      <c r="K146" s="128"/>
      <c r="L146" s="100"/>
    </row>
    <row r="147" spans="1:12" ht="15" customHeight="1" x14ac:dyDescent="0.25">
      <c r="A147" s="90" t="str">
        <f t="shared" si="2"/>
        <v>JEARBFBAJFINANCE</v>
      </c>
      <c r="B147" s="61" t="s">
        <v>3305</v>
      </c>
      <c r="C147" s="96" t="s">
        <v>3584</v>
      </c>
      <c r="E147" s="97" t="s">
        <v>3212</v>
      </c>
      <c r="F147" s="97" t="s">
        <v>3585</v>
      </c>
      <c r="G147" s="97" t="s">
        <v>3308</v>
      </c>
      <c r="H147" s="98">
        <v>4500</v>
      </c>
      <c r="I147" s="99">
        <v>845.07500000000005</v>
      </c>
      <c r="J147" s="99">
        <v>808.65</v>
      </c>
      <c r="K147" s="127">
        <v>1072.8891563</v>
      </c>
      <c r="L147" s="100"/>
    </row>
    <row r="148" spans="1:12" ht="15" customHeight="1" x14ac:dyDescent="0.25">
      <c r="A148" s="90" t="str">
        <f t="shared" si="2"/>
        <v>JEARBFBAJFINANCE</v>
      </c>
      <c r="B148" s="61" t="s">
        <v>3305</v>
      </c>
      <c r="C148" s="96" t="s">
        <v>3584</v>
      </c>
      <c r="E148" s="97" t="s">
        <v>3212</v>
      </c>
      <c r="F148" s="97" t="s">
        <v>3586</v>
      </c>
      <c r="G148" s="97" t="s">
        <v>3308</v>
      </c>
      <c r="H148" s="98">
        <v>670500</v>
      </c>
      <c r="I148" s="99">
        <v>813.54597899999999</v>
      </c>
      <c r="J148" s="99">
        <v>804.5</v>
      </c>
      <c r="K148" s="128"/>
      <c r="L148" s="100"/>
    </row>
    <row r="149" spans="1:12" ht="15" customHeight="1" x14ac:dyDescent="0.25">
      <c r="A149" s="90" t="str">
        <f t="shared" si="2"/>
        <v>JEARBFBAJAJFINSV</v>
      </c>
      <c r="B149" s="61" t="s">
        <v>3305</v>
      </c>
      <c r="C149" s="96" t="s">
        <v>3587</v>
      </c>
      <c r="E149" s="97" t="s">
        <v>3212</v>
      </c>
      <c r="F149" s="97" t="s">
        <v>3588</v>
      </c>
      <c r="G149" s="97" t="s">
        <v>3308</v>
      </c>
      <c r="H149" s="98">
        <v>500</v>
      </c>
      <c r="I149" s="99">
        <v>1923</v>
      </c>
      <c r="J149" s="99">
        <v>1646.3</v>
      </c>
      <c r="K149" s="127">
        <v>352.65073749999999</v>
      </c>
      <c r="L149" s="100"/>
    </row>
    <row r="150" spans="1:12" ht="15" customHeight="1" x14ac:dyDescent="0.25">
      <c r="A150" s="90" t="str">
        <f t="shared" si="2"/>
        <v>JEARBFBAJAJFINSV</v>
      </c>
      <c r="B150" s="61" t="s">
        <v>3305</v>
      </c>
      <c r="C150" s="96" t="s">
        <v>3587</v>
      </c>
      <c r="E150" s="97" t="s">
        <v>3212</v>
      </c>
      <c r="F150" s="97" t="s">
        <v>3589</v>
      </c>
      <c r="G150" s="97" t="s">
        <v>3308</v>
      </c>
      <c r="H150" s="98">
        <v>116750</v>
      </c>
      <c r="I150" s="99">
        <v>1716.435825</v>
      </c>
      <c r="J150" s="99">
        <v>1637.1</v>
      </c>
      <c r="K150" s="128"/>
      <c r="L150" s="100"/>
    </row>
    <row r="151" spans="1:12" ht="15" customHeight="1" x14ac:dyDescent="0.25">
      <c r="A151" s="90" t="str">
        <f t="shared" si="2"/>
        <v>JEARBFBANKBARODA</v>
      </c>
      <c r="B151" s="61" t="s">
        <v>3305</v>
      </c>
      <c r="C151" s="96" t="s">
        <v>3590</v>
      </c>
      <c r="E151" s="97" t="s">
        <v>3212</v>
      </c>
      <c r="F151" s="97" t="s">
        <v>3591</v>
      </c>
      <c r="G151" s="97" t="s">
        <v>3308</v>
      </c>
      <c r="H151" s="98">
        <v>11700</v>
      </c>
      <c r="I151" s="99">
        <v>306.39999999999998</v>
      </c>
      <c r="J151" s="99">
        <v>250</v>
      </c>
      <c r="K151" s="127">
        <v>583.90106289999994</v>
      </c>
      <c r="L151" s="100"/>
    </row>
    <row r="152" spans="1:12" ht="15" customHeight="1" x14ac:dyDescent="0.25">
      <c r="A152" s="90" t="str">
        <f t="shared" si="2"/>
        <v>JEARBFBANKBARODA</v>
      </c>
      <c r="B152" s="61" t="s">
        <v>3305</v>
      </c>
      <c r="C152" s="96" t="s">
        <v>3590</v>
      </c>
      <c r="E152" s="97" t="s">
        <v>3212</v>
      </c>
      <c r="F152" s="97" t="s">
        <v>3592</v>
      </c>
      <c r="G152" s="97" t="s">
        <v>3308</v>
      </c>
      <c r="H152" s="98">
        <v>1140750</v>
      </c>
      <c r="I152" s="99">
        <v>265.14812999999998</v>
      </c>
      <c r="J152" s="99">
        <v>248.85</v>
      </c>
      <c r="K152" s="128"/>
      <c r="L152" s="100"/>
    </row>
    <row r="153" spans="1:12" ht="15" customHeight="1" x14ac:dyDescent="0.25">
      <c r="A153" s="90" t="str">
        <f t="shared" si="2"/>
        <v>JEARBFBHARTIARTL</v>
      </c>
      <c r="B153" s="61" t="s">
        <v>3305</v>
      </c>
      <c r="C153" s="96" t="s">
        <v>3593</v>
      </c>
      <c r="E153" s="97" t="s">
        <v>3212</v>
      </c>
      <c r="F153" s="97" t="s">
        <v>3594</v>
      </c>
      <c r="G153" s="97" t="s">
        <v>3308</v>
      </c>
      <c r="H153" s="98">
        <v>263150</v>
      </c>
      <c r="I153" s="99">
        <v>1814.1814059999999</v>
      </c>
      <c r="J153" s="99">
        <v>1798.4</v>
      </c>
      <c r="K153" s="127">
        <v>2013.5507023</v>
      </c>
      <c r="L153" s="100"/>
    </row>
    <row r="154" spans="1:12" ht="15" customHeight="1" x14ac:dyDescent="0.25">
      <c r="A154" s="90" t="str">
        <f t="shared" si="2"/>
        <v>JEARBFBHARTIARTL</v>
      </c>
      <c r="B154" s="61" t="s">
        <v>3305</v>
      </c>
      <c r="C154" s="96" t="s">
        <v>3593</v>
      </c>
      <c r="E154" s="97" t="s">
        <v>3212</v>
      </c>
      <c r="F154" s="97" t="s">
        <v>3595</v>
      </c>
      <c r="G154" s="97" t="s">
        <v>3308</v>
      </c>
      <c r="H154" s="98">
        <v>350550</v>
      </c>
      <c r="I154" s="99">
        <v>1813.95145</v>
      </c>
      <c r="J154" s="99">
        <v>1790.5</v>
      </c>
      <c r="K154" s="128"/>
      <c r="L154" s="100"/>
    </row>
    <row r="155" spans="1:12" ht="15" customHeight="1" x14ac:dyDescent="0.25">
      <c r="A155" s="90" t="str">
        <f t="shared" si="2"/>
        <v>JEARBFCANBK</v>
      </c>
      <c r="B155" s="61" t="s">
        <v>3305</v>
      </c>
      <c r="C155" s="96" t="s">
        <v>3596</v>
      </c>
      <c r="E155" s="97" t="s">
        <v>3212</v>
      </c>
      <c r="F155" s="97" t="s">
        <v>3597</v>
      </c>
      <c r="G155" s="97" t="s">
        <v>3308</v>
      </c>
      <c r="H155" s="98">
        <v>60750</v>
      </c>
      <c r="I155" s="99">
        <v>148.61109999999999</v>
      </c>
      <c r="J155" s="99">
        <v>124.76</v>
      </c>
      <c r="K155" s="127">
        <v>1935.3347111</v>
      </c>
      <c r="L155" s="100"/>
    </row>
    <row r="156" spans="1:12" ht="15" customHeight="1" x14ac:dyDescent="0.25">
      <c r="A156" s="90" t="str">
        <f t="shared" si="2"/>
        <v>JEARBFCANBK</v>
      </c>
      <c r="B156" s="61" t="s">
        <v>3305</v>
      </c>
      <c r="C156" s="96" t="s">
        <v>3596</v>
      </c>
      <c r="E156" s="97" t="s">
        <v>3212</v>
      </c>
      <c r="F156" s="97" t="s">
        <v>3598</v>
      </c>
      <c r="G156" s="97" t="s">
        <v>3308</v>
      </c>
      <c r="H156" s="98">
        <v>7229250</v>
      </c>
      <c r="I156" s="99">
        <v>131.493886</v>
      </c>
      <c r="J156" s="99">
        <v>124.07</v>
      </c>
      <c r="K156" s="128"/>
      <c r="L156" s="100"/>
    </row>
    <row r="157" spans="1:12" ht="15" customHeight="1" x14ac:dyDescent="0.25">
      <c r="A157" s="90" t="str">
        <f t="shared" si="2"/>
        <v>JEARBFHDFCBANK</v>
      </c>
      <c r="B157" s="61" t="s">
        <v>3305</v>
      </c>
      <c r="C157" s="96" t="s">
        <v>3599</v>
      </c>
      <c r="E157" s="97" t="s">
        <v>3212</v>
      </c>
      <c r="F157" s="97" t="s">
        <v>3600</v>
      </c>
      <c r="G157" s="97" t="s">
        <v>3308</v>
      </c>
      <c r="H157" s="98">
        <v>364650</v>
      </c>
      <c r="I157" s="99">
        <v>803.135896</v>
      </c>
      <c r="J157" s="99">
        <v>737.6</v>
      </c>
      <c r="K157" s="127">
        <v>19388.779511799999</v>
      </c>
      <c r="L157" s="100"/>
    </row>
    <row r="158" spans="1:12" ht="15" customHeight="1" x14ac:dyDescent="0.25">
      <c r="A158" s="90" t="str">
        <f t="shared" si="2"/>
        <v>JEARBFHDFCBANK</v>
      </c>
      <c r="B158" s="61" t="s">
        <v>3305</v>
      </c>
      <c r="C158" s="96" t="s">
        <v>3599</v>
      </c>
      <c r="E158" s="97" t="s">
        <v>3212</v>
      </c>
      <c r="F158" s="97" t="s">
        <v>3601</v>
      </c>
      <c r="G158" s="97" t="s">
        <v>3308</v>
      </c>
      <c r="H158" s="98">
        <v>14070650</v>
      </c>
      <c r="I158" s="99">
        <v>799.76312600000006</v>
      </c>
      <c r="J158" s="99">
        <v>735.9</v>
      </c>
      <c r="K158" s="128"/>
      <c r="L158" s="100"/>
    </row>
    <row r="159" spans="1:12" ht="15" customHeight="1" x14ac:dyDescent="0.25">
      <c r="A159" s="90" t="str">
        <f t="shared" si="2"/>
        <v>JEARBFHDFCLIFE</v>
      </c>
      <c r="B159" s="61" t="s">
        <v>3305</v>
      </c>
      <c r="C159" s="96" t="s">
        <v>3602</v>
      </c>
      <c r="E159" s="97" t="s">
        <v>3212</v>
      </c>
      <c r="F159" s="97" t="s">
        <v>3603</v>
      </c>
      <c r="G159" s="97" t="s">
        <v>3308</v>
      </c>
      <c r="H159" s="98">
        <v>14300</v>
      </c>
      <c r="I159" s="99">
        <v>685.88850000000002</v>
      </c>
      <c r="J159" s="99">
        <v>596.79999999999995</v>
      </c>
      <c r="K159" s="127">
        <v>606.58018299999992</v>
      </c>
      <c r="L159" s="100"/>
    </row>
    <row r="160" spans="1:12" ht="15" customHeight="1" x14ac:dyDescent="0.25">
      <c r="A160" s="90" t="str">
        <f t="shared" si="2"/>
        <v>JEARBFHDFCLIFE</v>
      </c>
      <c r="B160" s="61" t="s">
        <v>3305</v>
      </c>
      <c r="C160" s="96" t="s">
        <v>3602</v>
      </c>
      <c r="E160" s="97" t="s">
        <v>3212</v>
      </c>
      <c r="F160" s="97" t="s">
        <v>3604</v>
      </c>
      <c r="G160" s="97" t="s">
        <v>3308</v>
      </c>
      <c r="H160" s="98">
        <v>545600</v>
      </c>
      <c r="I160" s="99">
        <v>610.24916199999996</v>
      </c>
      <c r="J160" s="99">
        <v>593</v>
      </c>
      <c r="K160" s="128"/>
      <c r="L160" s="100"/>
    </row>
    <row r="161" spans="1:12" ht="15" customHeight="1" x14ac:dyDescent="0.25">
      <c r="A161" s="90" t="str">
        <f t="shared" si="2"/>
        <v>JEARBFHAL</v>
      </c>
      <c r="B161" s="61" t="s">
        <v>3305</v>
      </c>
      <c r="C161" s="96" t="s">
        <v>3605</v>
      </c>
      <c r="E161" s="97" t="s">
        <v>3212</v>
      </c>
      <c r="F161" s="97" t="s">
        <v>3606</v>
      </c>
      <c r="G161" s="97" t="s">
        <v>3308</v>
      </c>
      <c r="H161" s="98">
        <v>450</v>
      </c>
      <c r="I161" s="99">
        <v>3689</v>
      </c>
      <c r="J161" s="99">
        <v>3520</v>
      </c>
      <c r="K161" s="127">
        <v>1029.6345375000001</v>
      </c>
      <c r="L161" s="100"/>
    </row>
    <row r="162" spans="1:12" ht="15" customHeight="1" x14ac:dyDescent="0.25">
      <c r="A162" s="90" t="str">
        <f t="shared" si="2"/>
        <v>JEARBFHAL</v>
      </c>
      <c r="B162" s="61" t="s">
        <v>3305</v>
      </c>
      <c r="C162" s="96" t="s">
        <v>3605</v>
      </c>
      <c r="E162" s="97" t="s">
        <v>3212</v>
      </c>
      <c r="F162" s="97" t="s">
        <v>3607</v>
      </c>
      <c r="G162" s="97" t="s">
        <v>3308</v>
      </c>
      <c r="H162" s="98">
        <v>138600</v>
      </c>
      <c r="I162" s="99">
        <v>3599.7351749999998</v>
      </c>
      <c r="J162" s="99">
        <v>3500.5</v>
      </c>
      <c r="K162" s="128"/>
      <c r="L162" s="100"/>
    </row>
    <row r="163" spans="1:12" ht="15" customHeight="1" x14ac:dyDescent="0.25">
      <c r="A163" s="90" t="str">
        <f t="shared" si="2"/>
        <v>JEARBFHINDUNILVR</v>
      </c>
      <c r="B163" s="61" t="s">
        <v>3305</v>
      </c>
      <c r="C163" s="96" t="s">
        <v>3608</v>
      </c>
      <c r="E163" s="97" t="s">
        <v>3212</v>
      </c>
      <c r="F163" s="97" t="s">
        <v>3609</v>
      </c>
      <c r="G163" s="97" t="s">
        <v>3308</v>
      </c>
      <c r="H163" s="98">
        <v>1500</v>
      </c>
      <c r="I163" s="99">
        <v>2269.84</v>
      </c>
      <c r="J163" s="99">
        <v>2073</v>
      </c>
      <c r="K163" s="127">
        <v>308.37845399999998</v>
      </c>
      <c r="L163" s="100"/>
    </row>
    <row r="164" spans="1:12" ht="15" customHeight="1" x14ac:dyDescent="0.25">
      <c r="A164" s="90" t="str">
        <f t="shared" si="2"/>
        <v>JEARBFHINDUNILVR</v>
      </c>
      <c r="B164" s="61" t="s">
        <v>3305</v>
      </c>
      <c r="C164" s="96" t="s">
        <v>3608</v>
      </c>
      <c r="E164" s="97" t="s">
        <v>3212</v>
      </c>
      <c r="F164" s="97" t="s">
        <v>3610</v>
      </c>
      <c r="G164" s="97" t="s">
        <v>3308</v>
      </c>
      <c r="H164" s="98">
        <v>82200</v>
      </c>
      <c r="I164" s="99">
        <v>2083.889776</v>
      </c>
      <c r="J164" s="99">
        <v>2061.6999999999998</v>
      </c>
      <c r="K164" s="128"/>
      <c r="L164" s="100"/>
    </row>
    <row r="165" spans="1:12" ht="15" customHeight="1" x14ac:dyDescent="0.25">
      <c r="A165" s="90" t="str">
        <f t="shared" si="2"/>
        <v>JEARBFICICIBANK</v>
      </c>
      <c r="B165" s="61" t="s">
        <v>3305</v>
      </c>
      <c r="C165" s="96" t="s">
        <v>3611</v>
      </c>
      <c r="E165" s="97" t="s">
        <v>3212</v>
      </c>
      <c r="F165" s="97" t="s">
        <v>3612</v>
      </c>
      <c r="G165" s="97" t="s">
        <v>3308</v>
      </c>
      <c r="H165" s="98">
        <v>844900</v>
      </c>
      <c r="I165" s="99">
        <v>1239.2294099999999</v>
      </c>
      <c r="J165" s="99">
        <v>1219.7</v>
      </c>
      <c r="K165" s="127">
        <v>7989.2577135000001</v>
      </c>
      <c r="L165" s="100"/>
    </row>
    <row r="166" spans="1:12" ht="15" customHeight="1" x14ac:dyDescent="0.25">
      <c r="A166" s="90" t="str">
        <f t="shared" si="2"/>
        <v>JEARBFICICIBANK</v>
      </c>
      <c r="B166" s="61" t="s">
        <v>3305</v>
      </c>
      <c r="C166" s="96" t="s">
        <v>3611</v>
      </c>
      <c r="E166" s="97" t="s">
        <v>3212</v>
      </c>
      <c r="F166" s="97" t="s">
        <v>3613</v>
      </c>
      <c r="G166" s="97" t="s">
        <v>3308</v>
      </c>
      <c r="H166" s="98">
        <v>2797200</v>
      </c>
      <c r="I166" s="99">
        <v>1259.558264</v>
      </c>
      <c r="J166" s="99">
        <v>1211.8</v>
      </c>
      <c r="K166" s="128"/>
      <c r="L166" s="100"/>
    </row>
    <row r="167" spans="1:12" ht="15" customHeight="1" x14ac:dyDescent="0.25">
      <c r="A167" s="90" t="str">
        <f t="shared" si="2"/>
        <v>JEARBFJIOFIN</v>
      </c>
      <c r="B167" s="61" t="s">
        <v>3305</v>
      </c>
      <c r="C167" s="96" t="s">
        <v>3614</v>
      </c>
      <c r="E167" s="97" t="s">
        <v>3212</v>
      </c>
      <c r="F167" s="97" t="s">
        <v>3615</v>
      </c>
      <c r="G167" s="97" t="s">
        <v>3308</v>
      </c>
      <c r="H167" s="98">
        <v>58750</v>
      </c>
      <c r="I167" s="99">
        <v>244.69399999999999</v>
      </c>
      <c r="J167" s="99">
        <v>226.1</v>
      </c>
      <c r="K167" s="127">
        <v>2385.1892584000002</v>
      </c>
      <c r="L167" s="100"/>
    </row>
    <row r="168" spans="1:12" ht="15" customHeight="1" x14ac:dyDescent="0.25">
      <c r="A168" s="90" t="str">
        <f t="shared" si="2"/>
        <v>JEARBFJIOFIN</v>
      </c>
      <c r="B168" s="61" t="s">
        <v>3305</v>
      </c>
      <c r="C168" s="96" t="s">
        <v>3614</v>
      </c>
      <c r="E168" s="97" t="s">
        <v>3212</v>
      </c>
      <c r="F168" s="97" t="s">
        <v>3616</v>
      </c>
      <c r="G168" s="97" t="s">
        <v>3308</v>
      </c>
      <c r="H168" s="98">
        <v>5139450</v>
      </c>
      <c r="I168" s="99">
        <v>234.581435</v>
      </c>
      <c r="J168" s="99">
        <v>224.65</v>
      </c>
      <c r="K168" s="128"/>
      <c r="L168" s="100"/>
    </row>
    <row r="169" spans="1:12" ht="15" customHeight="1" x14ac:dyDescent="0.25">
      <c r="A169" s="90" t="str">
        <f t="shared" si="2"/>
        <v>JEARBFJSWSTEEL</v>
      </c>
      <c r="B169" s="61" t="s">
        <v>3305</v>
      </c>
      <c r="C169" s="96" t="s">
        <v>3617</v>
      </c>
      <c r="E169" s="97" t="s">
        <v>3212</v>
      </c>
      <c r="F169" s="97" t="s">
        <v>3618</v>
      </c>
      <c r="G169" s="97" t="s">
        <v>3308</v>
      </c>
      <c r="H169" s="98">
        <v>199800</v>
      </c>
      <c r="I169" s="99">
        <v>1166.9000000000001</v>
      </c>
      <c r="J169" s="99">
        <v>1132.9000000000001</v>
      </c>
      <c r="K169" s="127">
        <v>5607.4413914999996</v>
      </c>
      <c r="L169" s="100"/>
    </row>
    <row r="170" spans="1:12" ht="15" customHeight="1" x14ac:dyDescent="0.25">
      <c r="A170" s="90" t="str">
        <f t="shared" si="2"/>
        <v>JEARBFJSWSTEEL</v>
      </c>
      <c r="B170" s="61" t="s">
        <v>3305</v>
      </c>
      <c r="C170" s="96" t="s">
        <v>3617</v>
      </c>
      <c r="E170" s="97" t="s">
        <v>3212</v>
      </c>
      <c r="F170" s="97" t="s">
        <v>3619</v>
      </c>
      <c r="G170" s="97" t="s">
        <v>3308</v>
      </c>
      <c r="H170" s="98">
        <v>2573100</v>
      </c>
      <c r="I170" s="99">
        <v>1167.8324769999999</v>
      </c>
      <c r="J170" s="99">
        <v>1125.2</v>
      </c>
      <c r="K170" s="128"/>
      <c r="L170" s="100"/>
    </row>
    <row r="171" spans="1:12" ht="15" customHeight="1" x14ac:dyDescent="0.25">
      <c r="A171" s="90" t="str">
        <f t="shared" si="2"/>
        <v>JEARBFKOTAKBANK</v>
      </c>
      <c r="B171" s="61" t="s">
        <v>3305</v>
      </c>
      <c r="C171" s="96" t="s">
        <v>3620</v>
      </c>
      <c r="E171" s="97" t="s">
        <v>3212</v>
      </c>
      <c r="F171" s="97" t="s">
        <v>3621</v>
      </c>
      <c r="G171" s="97" t="s">
        <v>3308</v>
      </c>
      <c r="H171" s="98">
        <v>12000</v>
      </c>
      <c r="I171" s="99">
        <v>368.76666699999998</v>
      </c>
      <c r="J171" s="99">
        <v>356.7</v>
      </c>
      <c r="K171" s="127">
        <v>2544.6481100000001</v>
      </c>
      <c r="L171" s="100"/>
    </row>
    <row r="172" spans="1:12" ht="15" customHeight="1" x14ac:dyDescent="0.25">
      <c r="A172" s="90" t="str">
        <f t="shared" si="2"/>
        <v>JEARBFKOTAKBANK</v>
      </c>
      <c r="B172" s="61" t="s">
        <v>3305</v>
      </c>
      <c r="C172" s="96" t="s">
        <v>3620</v>
      </c>
      <c r="E172" s="97" t="s">
        <v>3212</v>
      </c>
      <c r="F172" s="97" t="s">
        <v>3622</v>
      </c>
      <c r="G172" s="97" t="s">
        <v>3308</v>
      </c>
      <c r="H172" s="98">
        <v>3904000</v>
      </c>
      <c r="I172" s="99">
        <v>365.72721799999999</v>
      </c>
      <c r="J172" s="99">
        <v>354.55</v>
      </c>
      <c r="K172" s="128"/>
      <c r="L172" s="100"/>
    </row>
    <row r="173" spans="1:12" ht="15" customHeight="1" x14ac:dyDescent="0.25">
      <c r="A173" s="90" t="str">
        <f t="shared" si="2"/>
        <v>JEARBFLT</v>
      </c>
      <c r="B173" s="61" t="s">
        <v>3305</v>
      </c>
      <c r="C173" s="96" t="s">
        <v>3623</v>
      </c>
      <c r="E173" s="97" t="s">
        <v>3212</v>
      </c>
      <c r="F173" s="97" t="s">
        <v>3624</v>
      </c>
      <c r="G173" s="97" t="s">
        <v>3308</v>
      </c>
      <c r="H173" s="98">
        <v>70525</v>
      </c>
      <c r="I173" s="99">
        <v>3652.565509</v>
      </c>
      <c r="J173" s="99">
        <v>3534.8</v>
      </c>
      <c r="K173" s="127">
        <v>1925.5155605</v>
      </c>
      <c r="L173" s="100"/>
    </row>
    <row r="174" spans="1:12" ht="15" customHeight="1" x14ac:dyDescent="0.25">
      <c r="A174" s="90" t="str">
        <f t="shared" si="2"/>
        <v>JEARBFLT</v>
      </c>
      <c r="B174" s="61" t="s">
        <v>3305</v>
      </c>
      <c r="C174" s="96" t="s">
        <v>3623</v>
      </c>
      <c r="E174" s="97" t="s">
        <v>3212</v>
      </c>
      <c r="F174" s="97" t="s">
        <v>3625</v>
      </c>
      <c r="G174" s="97" t="s">
        <v>3308</v>
      </c>
      <c r="H174" s="98">
        <v>230300</v>
      </c>
      <c r="I174" s="99">
        <v>3532.9695729999999</v>
      </c>
      <c r="J174" s="99">
        <v>3515</v>
      </c>
      <c r="K174" s="128"/>
      <c r="L174" s="100"/>
    </row>
    <row r="175" spans="1:12" ht="15" customHeight="1" x14ac:dyDescent="0.25">
      <c r="A175" s="90" t="str">
        <f t="shared" si="2"/>
        <v>JEARBFPAYTM</v>
      </c>
      <c r="B175" s="61" t="s">
        <v>3305</v>
      </c>
      <c r="C175" s="96" t="s">
        <v>3626</v>
      </c>
      <c r="E175" s="97" t="s">
        <v>3212</v>
      </c>
      <c r="F175" s="97" t="s">
        <v>3627</v>
      </c>
      <c r="G175" s="97" t="s">
        <v>3308</v>
      </c>
      <c r="H175" s="98">
        <v>2900</v>
      </c>
      <c r="I175" s="99">
        <v>1062.55</v>
      </c>
      <c r="J175" s="99">
        <v>968.2</v>
      </c>
      <c r="K175" s="127">
        <v>316.99752100000001</v>
      </c>
      <c r="L175" s="100"/>
    </row>
    <row r="176" spans="1:12" ht="15" customHeight="1" x14ac:dyDescent="0.25">
      <c r="A176" s="90" t="str">
        <f t="shared" si="2"/>
        <v>JEARBFPAYTM</v>
      </c>
      <c r="B176" s="61" t="s">
        <v>3305</v>
      </c>
      <c r="C176" s="96" t="s">
        <v>3626</v>
      </c>
      <c r="E176" s="97" t="s">
        <v>3212</v>
      </c>
      <c r="F176" s="97" t="s">
        <v>3628</v>
      </c>
      <c r="G176" s="97" t="s">
        <v>3308</v>
      </c>
      <c r="H176" s="98">
        <v>114550</v>
      </c>
      <c r="I176" s="99">
        <v>1012.389814</v>
      </c>
      <c r="J176" s="99">
        <v>962.3</v>
      </c>
      <c r="K176" s="128"/>
      <c r="L176" s="100"/>
    </row>
    <row r="177" spans="1:12" ht="15" customHeight="1" x14ac:dyDescent="0.25">
      <c r="A177" s="90" t="str">
        <f t="shared" si="2"/>
        <v>JEARBFRECLTD</v>
      </c>
      <c r="B177" s="61" t="s">
        <v>3305</v>
      </c>
      <c r="C177" s="96" t="s">
        <v>3629</v>
      </c>
      <c r="E177" s="97" t="s">
        <v>3212</v>
      </c>
      <c r="F177" s="97" t="s">
        <v>3630</v>
      </c>
      <c r="G177" s="97" t="s">
        <v>3308</v>
      </c>
      <c r="H177" s="98">
        <v>940800</v>
      </c>
      <c r="I177" s="99">
        <v>315.16359999999997</v>
      </c>
      <c r="J177" s="99">
        <v>308.25</v>
      </c>
      <c r="K177" s="127">
        <v>2073.3447839999999</v>
      </c>
      <c r="L177" s="100"/>
    </row>
    <row r="178" spans="1:12" ht="15" customHeight="1" x14ac:dyDescent="0.25">
      <c r="A178" s="90" t="str">
        <f t="shared" si="2"/>
        <v>JEARBFRECLTD</v>
      </c>
      <c r="B178" s="61" t="s">
        <v>3305</v>
      </c>
      <c r="C178" s="96" t="s">
        <v>3629</v>
      </c>
      <c r="E178" s="97" t="s">
        <v>3212</v>
      </c>
      <c r="F178" s="97" t="s">
        <v>3631</v>
      </c>
      <c r="G178" s="97" t="s">
        <v>3308</v>
      </c>
      <c r="H178" s="98">
        <v>1965600</v>
      </c>
      <c r="I178" s="99">
        <v>320.00888800000001</v>
      </c>
      <c r="J178" s="99">
        <v>306.3</v>
      </c>
      <c r="K178" s="128"/>
      <c r="L178" s="100"/>
    </row>
    <row r="179" spans="1:12" ht="15" customHeight="1" x14ac:dyDescent="0.25">
      <c r="A179" s="90" t="str">
        <f t="shared" si="2"/>
        <v>JEARBFRELIANCE</v>
      </c>
      <c r="B179" s="61" t="s">
        <v>3305</v>
      </c>
      <c r="C179" s="96" t="s">
        <v>3632</v>
      </c>
      <c r="E179" s="97" t="s">
        <v>3212</v>
      </c>
      <c r="F179" s="97" t="s">
        <v>3633</v>
      </c>
      <c r="G179" s="97" t="s">
        <v>3308</v>
      </c>
      <c r="H179" s="98">
        <v>304500</v>
      </c>
      <c r="I179" s="99">
        <v>1422.366831</v>
      </c>
      <c r="J179" s="99">
        <v>1355.9</v>
      </c>
      <c r="K179" s="127">
        <v>2967.6217474999999</v>
      </c>
      <c r="L179" s="100"/>
    </row>
    <row r="180" spans="1:12" ht="15" customHeight="1" x14ac:dyDescent="0.25">
      <c r="A180" s="90" t="str">
        <f t="shared" si="2"/>
        <v>JEARBFRELIANCE</v>
      </c>
      <c r="B180" s="61" t="s">
        <v>3305</v>
      </c>
      <c r="C180" s="96" t="s">
        <v>3632</v>
      </c>
      <c r="E180" s="97" t="s">
        <v>3212</v>
      </c>
      <c r="F180" s="97" t="s">
        <v>3634</v>
      </c>
      <c r="G180" s="97" t="s">
        <v>3308</v>
      </c>
      <c r="H180" s="98">
        <v>933500</v>
      </c>
      <c r="I180" s="99">
        <v>1367.400396</v>
      </c>
      <c r="J180" s="99">
        <v>1349.3</v>
      </c>
      <c r="K180" s="128"/>
      <c r="L180" s="100"/>
    </row>
    <row r="181" spans="1:12" ht="15" customHeight="1" x14ac:dyDescent="0.25">
      <c r="A181" s="90" t="str">
        <f t="shared" si="2"/>
        <v>JEARBFSUNPHARMA</v>
      </c>
      <c r="B181" s="61" t="s">
        <v>3305</v>
      </c>
      <c r="C181" s="96" t="s">
        <v>3635</v>
      </c>
      <c r="E181" s="97" t="s">
        <v>3212</v>
      </c>
      <c r="F181" s="97" t="s">
        <v>3636</v>
      </c>
      <c r="G181" s="97" t="s">
        <v>3308</v>
      </c>
      <c r="H181" s="98">
        <v>3850</v>
      </c>
      <c r="I181" s="99">
        <v>1802.154501</v>
      </c>
      <c r="J181" s="99">
        <v>1777.4</v>
      </c>
      <c r="K181" s="127">
        <v>618.59333030000005</v>
      </c>
      <c r="L181" s="100"/>
    </row>
    <row r="182" spans="1:12" ht="15" customHeight="1" x14ac:dyDescent="0.25">
      <c r="A182" s="90" t="str">
        <f t="shared" si="2"/>
        <v>JEARBFSUNPHARMA</v>
      </c>
      <c r="B182" s="61" t="s">
        <v>3305</v>
      </c>
      <c r="C182" s="96" t="s">
        <v>3635</v>
      </c>
      <c r="E182" s="97" t="s">
        <v>3212</v>
      </c>
      <c r="F182" s="97" t="s">
        <v>3637</v>
      </c>
      <c r="G182" s="97" t="s">
        <v>3308</v>
      </c>
      <c r="H182" s="98">
        <v>190400</v>
      </c>
      <c r="I182" s="99">
        <v>1777.9307960000001</v>
      </c>
      <c r="J182" s="99">
        <v>1765.5</v>
      </c>
      <c r="K182" s="128"/>
      <c r="L182" s="100"/>
    </row>
    <row r="183" spans="1:12" ht="15" customHeight="1" x14ac:dyDescent="0.25">
      <c r="A183" s="90" t="str">
        <f t="shared" si="2"/>
        <v>JEARBFTCS</v>
      </c>
      <c r="B183" s="61" t="s">
        <v>3305</v>
      </c>
      <c r="C183" s="96" t="s">
        <v>3638</v>
      </c>
      <c r="E183" s="97" t="s">
        <v>3212</v>
      </c>
      <c r="F183" s="97" t="s">
        <v>3639</v>
      </c>
      <c r="G183" s="97" t="s">
        <v>3308</v>
      </c>
      <c r="H183" s="98">
        <v>28875</v>
      </c>
      <c r="I183" s="99">
        <v>2419.85941</v>
      </c>
      <c r="J183" s="99">
        <v>2361.1999999999998</v>
      </c>
      <c r="K183" s="127">
        <v>397.09207650000002</v>
      </c>
      <c r="L183" s="100"/>
    </row>
    <row r="184" spans="1:12" ht="15" customHeight="1" x14ac:dyDescent="0.25">
      <c r="A184" s="90" t="str">
        <f t="shared" si="2"/>
        <v>JEARBFTCS</v>
      </c>
      <c r="B184" s="61" t="s">
        <v>3305</v>
      </c>
      <c r="C184" s="96" t="s">
        <v>3638</v>
      </c>
      <c r="E184" s="97" t="s">
        <v>3212</v>
      </c>
      <c r="F184" s="97" t="s">
        <v>3640</v>
      </c>
      <c r="G184" s="97" t="s">
        <v>3308</v>
      </c>
      <c r="H184" s="98">
        <v>64575</v>
      </c>
      <c r="I184" s="99">
        <v>2383.2861760000001</v>
      </c>
      <c r="J184" s="99">
        <v>2361.6</v>
      </c>
      <c r="K184" s="128"/>
      <c r="L184" s="100"/>
    </row>
    <row r="185" spans="1:12" ht="15" customHeight="1" x14ac:dyDescent="0.25">
      <c r="A185" s="90" t="str">
        <f t="shared" si="2"/>
        <v>JEARBFTMPV</v>
      </c>
      <c r="B185" s="61" t="s">
        <v>3305</v>
      </c>
      <c r="C185" s="96" t="s">
        <v>3641</v>
      </c>
      <c r="E185" s="97" t="s">
        <v>3212</v>
      </c>
      <c r="F185" s="97" t="s">
        <v>3642</v>
      </c>
      <c r="G185" s="97" t="s">
        <v>3308</v>
      </c>
      <c r="H185" s="98">
        <v>40800</v>
      </c>
      <c r="I185" s="99">
        <v>355.26369999999997</v>
      </c>
      <c r="J185" s="99">
        <v>298.75</v>
      </c>
      <c r="K185" s="127">
        <v>29.616047999999999</v>
      </c>
      <c r="L185" s="100"/>
    </row>
    <row r="186" spans="1:12" ht="15" customHeight="1" x14ac:dyDescent="0.25">
      <c r="A186" s="90" t="str">
        <f t="shared" si="2"/>
        <v>JEARBFTMPV</v>
      </c>
      <c r="B186" s="61" t="s">
        <v>3305</v>
      </c>
      <c r="C186" s="96" t="s">
        <v>3641</v>
      </c>
      <c r="E186" s="97" t="s">
        <v>3212</v>
      </c>
      <c r="F186" s="97" t="s">
        <v>3643</v>
      </c>
      <c r="G186" s="97" t="s">
        <v>3308</v>
      </c>
      <c r="H186" s="98">
        <v>8000</v>
      </c>
      <c r="I186" s="99">
        <v>315.89496000000003</v>
      </c>
      <c r="J186" s="99">
        <v>296.85000000000002</v>
      </c>
      <c r="K186" s="128"/>
      <c r="L186" s="100"/>
    </row>
    <row r="187" spans="1:12" ht="15" customHeight="1" x14ac:dyDescent="0.25">
      <c r="A187" s="90" t="str">
        <f t="shared" si="2"/>
        <v>JEARBFTITAN</v>
      </c>
      <c r="B187" s="61" t="s">
        <v>3305</v>
      </c>
      <c r="C187" s="96" t="s">
        <v>3644</v>
      </c>
      <c r="E187" s="97" t="s">
        <v>3212</v>
      </c>
      <c r="F187" s="97" t="s">
        <v>3645</v>
      </c>
      <c r="G187" s="97" t="s">
        <v>3308</v>
      </c>
      <c r="H187" s="98">
        <v>525</v>
      </c>
      <c r="I187" s="99">
        <v>4268.0332950000002</v>
      </c>
      <c r="J187" s="99">
        <v>3983.2</v>
      </c>
      <c r="K187" s="127">
        <v>1300.2607634000001</v>
      </c>
      <c r="L187" s="100"/>
    </row>
    <row r="188" spans="1:12" ht="15" customHeight="1" x14ac:dyDescent="0.25">
      <c r="A188" s="90" t="str">
        <f t="shared" si="2"/>
        <v>JEARBFTITAN</v>
      </c>
      <c r="B188" s="61" t="s">
        <v>3305</v>
      </c>
      <c r="C188" s="96" t="s">
        <v>3644</v>
      </c>
      <c r="E188" s="97" t="s">
        <v>3212</v>
      </c>
      <c r="F188" s="97" t="s">
        <v>3646</v>
      </c>
      <c r="G188" s="97" t="s">
        <v>3308</v>
      </c>
      <c r="H188" s="98">
        <v>183400</v>
      </c>
      <c r="I188" s="99">
        <v>4017.2016870000002</v>
      </c>
      <c r="J188" s="99">
        <v>3962.9</v>
      </c>
      <c r="K188" s="128"/>
      <c r="L188" s="100"/>
    </row>
    <row r="189" spans="1:12" ht="15" customHeight="1" x14ac:dyDescent="0.25">
      <c r="A189" s="90" t="str">
        <f t="shared" si="2"/>
        <v>JEARBFIDEA</v>
      </c>
      <c r="B189" s="61" t="s">
        <v>3305</v>
      </c>
      <c r="C189" s="96" t="s">
        <v>3647</v>
      </c>
      <c r="E189" s="97" t="s">
        <v>3212</v>
      </c>
      <c r="F189" s="97" t="s">
        <v>3648</v>
      </c>
      <c r="G189" s="97" t="s">
        <v>3308</v>
      </c>
      <c r="H189" s="98">
        <v>69831075</v>
      </c>
      <c r="I189" s="99">
        <v>9.0603999999999996</v>
      </c>
      <c r="J189" s="99">
        <v>8.6300000000000008</v>
      </c>
      <c r="K189" s="127">
        <v>13796.850127199999</v>
      </c>
      <c r="L189" s="100"/>
    </row>
    <row r="190" spans="1:12" ht="15" customHeight="1" x14ac:dyDescent="0.25">
      <c r="A190" s="90" t="str">
        <f t="shared" si="2"/>
        <v>JEARBFIDEA</v>
      </c>
      <c r="B190" s="61" t="s">
        <v>3305</v>
      </c>
      <c r="C190" s="96" t="s">
        <v>3647</v>
      </c>
      <c r="E190" s="97" t="s">
        <v>3212</v>
      </c>
      <c r="F190" s="97" t="s">
        <v>3649</v>
      </c>
      <c r="G190" s="97" t="s">
        <v>3308</v>
      </c>
      <c r="H190" s="98">
        <v>253092975</v>
      </c>
      <c r="I190" s="99">
        <v>8.8767060000000004</v>
      </c>
      <c r="J190" s="99">
        <v>8.58</v>
      </c>
      <c r="K190" s="128"/>
      <c r="L190" s="100"/>
    </row>
    <row r="191" spans="1:12" ht="15" customHeight="1" x14ac:dyDescent="0.25">
      <c r="A191" s="90" t="str">
        <f t="shared" si="2"/>
        <v>JEESSFADANIENT</v>
      </c>
      <c r="B191" s="90" t="s">
        <v>3650</v>
      </c>
      <c r="C191" s="96" t="s">
        <v>3423</v>
      </c>
      <c r="E191" s="97" t="s">
        <v>3258</v>
      </c>
      <c r="F191" s="97" t="s">
        <v>3424</v>
      </c>
      <c r="G191" s="97" t="s">
        <v>3308</v>
      </c>
      <c r="H191" s="98">
        <v>1854</v>
      </c>
      <c r="I191" s="99">
        <v>1833.0833009999999</v>
      </c>
      <c r="J191" s="99">
        <v>1767.6</v>
      </c>
      <c r="K191" s="99">
        <v>8.5179124999999996</v>
      </c>
      <c r="L191" s="100"/>
    </row>
    <row r="192" spans="1:12" ht="15" customHeight="1" x14ac:dyDescent="0.25">
      <c r="A192" s="90" t="str">
        <f t="shared" si="2"/>
        <v>JEESSFADANIPORTS</v>
      </c>
      <c r="B192" s="90" t="s">
        <v>3650</v>
      </c>
      <c r="C192" s="96" t="s">
        <v>3425</v>
      </c>
      <c r="E192" s="97" t="s">
        <v>3258</v>
      </c>
      <c r="F192" s="97" t="s">
        <v>3426</v>
      </c>
      <c r="G192" s="97" t="s">
        <v>3308</v>
      </c>
      <c r="H192" s="98">
        <v>99750</v>
      </c>
      <c r="I192" s="99">
        <v>1364.56998</v>
      </c>
      <c r="J192" s="99">
        <v>1315.2</v>
      </c>
      <c r="K192" s="99">
        <v>282.5593313</v>
      </c>
      <c r="L192" s="100"/>
    </row>
    <row r="193" spans="1:12" ht="15" customHeight="1" x14ac:dyDescent="0.25">
      <c r="A193" s="90" t="str">
        <f t="shared" si="2"/>
        <v>JEESSFAMBUJACEM</v>
      </c>
      <c r="B193" s="90" t="s">
        <v>3650</v>
      </c>
      <c r="C193" s="96" t="s">
        <v>3575</v>
      </c>
      <c r="E193" s="97" t="s">
        <v>3258</v>
      </c>
      <c r="F193" s="97" t="s">
        <v>3577</v>
      </c>
      <c r="G193" s="97" t="s">
        <v>3308</v>
      </c>
      <c r="H193" s="98">
        <v>283500</v>
      </c>
      <c r="I193" s="99">
        <v>414.68759999999997</v>
      </c>
      <c r="J193" s="99">
        <v>402.5</v>
      </c>
      <c r="K193" s="99">
        <v>264.39210000000003</v>
      </c>
      <c r="L193" s="100"/>
    </row>
    <row r="194" spans="1:12" ht="15" customHeight="1" x14ac:dyDescent="0.25">
      <c r="A194" s="90" t="str">
        <f t="shared" si="2"/>
        <v>JEESSFNYKAA</v>
      </c>
      <c r="B194" s="90" t="s">
        <v>3650</v>
      </c>
      <c r="C194" s="96" t="s">
        <v>3549</v>
      </c>
      <c r="E194" s="97" t="s">
        <v>3258</v>
      </c>
      <c r="F194" s="97" t="s">
        <v>3550</v>
      </c>
      <c r="G194" s="97" t="s">
        <v>3308</v>
      </c>
      <c r="H194" s="98">
        <v>46875</v>
      </c>
      <c r="I194" s="99">
        <v>241.9633</v>
      </c>
      <c r="J194" s="99">
        <v>235.7</v>
      </c>
      <c r="K194" s="99">
        <v>21.9534375</v>
      </c>
      <c r="L194" s="100"/>
    </row>
    <row r="195" spans="1:12" ht="15" customHeight="1" x14ac:dyDescent="0.25">
      <c r="A195" s="90" t="str">
        <f t="shared" si="2"/>
        <v>JEESSFADANIGREEN</v>
      </c>
      <c r="B195" s="90" t="s">
        <v>3650</v>
      </c>
      <c r="C195" s="96" t="s">
        <v>3375</v>
      </c>
      <c r="E195" s="97" t="s">
        <v>3258</v>
      </c>
      <c r="F195" s="97" t="s">
        <v>3376</v>
      </c>
      <c r="G195" s="97" t="s">
        <v>3308</v>
      </c>
      <c r="H195" s="98">
        <v>360000</v>
      </c>
      <c r="I195" s="99">
        <v>838.93740000000003</v>
      </c>
      <c r="J195" s="99">
        <v>811.5</v>
      </c>
      <c r="K195" s="99">
        <v>874.29960000000005</v>
      </c>
      <c r="L195" s="100"/>
    </row>
    <row r="196" spans="1:12" ht="15" customHeight="1" x14ac:dyDescent="0.25">
      <c r="A196" s="90" t="str">
        <f t="shared" si="2"/>
        <v>JEESSFKAYNES</v>
      </c>
      <c r="B196" s="90" t="s">
        <v>3650</v>
      </c>
      <c r="C196" s="96" t="s">
        <v>3347</v>
      </c>
      <c r="E196" s="97" t="s">
        <v>3258</v>
      </c>
      <c r="F196" s="97" t="s">
        <v>3348</v>
      </c>
      <c r="G196" s="97" t="s">
        <v>3308</v>
      </c>
      <c r="H196" s="98">
        <v>18000</v>
      </c>
      <c r="I196" s="99">
        <v>3517.8867</v>
      </c>
      <c r="J196" s="99">
        <v>3438.6</v>
      </c>
      <c r="K196" s="99">
        <v>233.81774999999999</v>
      </c>
      <c r="L196" s="100"/>
    </row>
    <row r="197" spans="1:12" ht="15" customHeight="1" x14ac:dyDescent="0.25">
      <c r="A197" s="90" t="str">
        <f t="shared" si="2"/>
        <v>JEESSFJSWSTEEL</v>
      </c>
      <c r="B197" s="90" t="s">
        <v>3650</v>
      </c>
      <c r="C197" s="96" t="s">
        <v>3617</v>
      </c>
      <c r="E197" s="97" t="s">
        <v>3258</v>
      </c>
      <c r="F197" s="97" t="s">
        <v>3619</v>
      </c>
      <c r="G197" s="97" t="s">
        <v>3308</v>
      </c>
      <c r="H197" s="98">
        <v>47925</v>
      </c>
      <c r="I197" s="99">
        <v>1147.697163</v>
      </c>
      <c r="J197" s="99">
        <v>1125.2</v>
      </c>
      <c r="K197" s="99">
        <v>96.8763139</v>
      </c>
      <c r="L197" s="100"/>
    </row>
    <row r="198" spans="1:12" ht="15" customHeight="1" x14ac:dyDescent="0.25">
      <c r="A198" s="90" t="str">
        <f t="shared" si="2"/>
        <v>JEESSFRBLBANK</v>
      </c>
      <c r="B198" s="90" t="s">
        <v>3650</v>
      </c>
      <c r="C198" s="96" t="s">
        <v>3573</v>
      </c>
      <c r="E198" s="97" t="s">
        <v>3258</v>
      </c>
      <c r="F198" s="97" t="s">
        <v>3574</v>
      </c>
      <c r="G198" s="97" t="s">
        <v>3308</v>
      </c>
      <c r="H198" s="98">
        <v>47625</v>
      </c>
      <c r="I198" s="99">
        <v>301.23333300000002</v>
      </c>
      <c r="J198" s="99">
        <v>291.3</v>
      </c>
      <c r="K198" s="99">
        <v>53.154143400000002</v>
      </c>
      <c r="L198" s="100"/>
    </row>
    <row r="199" spans="1:12" ht="15" customHeight="1" x14ac:dyDescent="0.25">
      <c r="A199" s="90" t="str">
        <f t="shared" ref="A199:A262" si="3">B199&amp;C199</f>
        <v>JEESSFUPL</v>
      </c>
      <c r="B199" s="90" t="s">
        <v>3650</v>
      </c>
      <c r="C199" s="96" t="s">
        <v>3369</v>
      </c>
      <c r="E199" s="97" t="s">
        <v>3258</v>
      </c>
      <c r="F199" s="97" t="s">
        <v>3370</v>
      </c>
      <c r="G199" s="97" t="s">
        <v>3308</v>
      </c>
      <c r="H199" s="98">
        <v>340104.99999999988</v>
      </c>
      <c r="I199" s="99">
        <v>591.66453899999999</v>
      </c>
      <c r="J199" s="99">
        <v>569.5</v>
      </c>
      <c r="K199" s="99">
        <v>444.24855209999998</v>
      </c>
      <c r="L199" s="100"/>
    </row>
    <row r="200" spans="1:12" ht="15" customHeight="1" x14ac:dyDescent="0.25">
      <c r="A200" s="90" t="str">
        <f t="shared" si="3"/>
        <v>JEESSFYESBANK</v>
      </c>
      <c r="B200" s="90" t="s">
        <v>3650</v>
      </c>
      <c r="C200" s="96" t="s">
        <v>3517</v>
      </c>
      <c r="E200" s="97" t="s">
        <v>3258</v>
      </c>
      <c r="F200" s="97" t="s">
        <v>3518</v>
      </c>
      <c r="G200" s="97" t="s">
        <v>3308</v>
      </c>
      <c r="H200" s="98">
        <v>1368400</v>
      </c>
      <c r="I200" s="99">
        <v>17.7607</v>
      </c>
      <c r="J200" s="99">
        <v>17.350000000000001</v>
      </c>
      <c r="K200" s="99">
        <v>51.254790399999997</v>
      </c>
      <c r="L200" s="100"/>
    </row>
    <row r="201" spans="1:12" ht="15" customHeight="1" x14ac:dyDescent="0.25">
      <c r="A201" s="90" t="str">
        <f t="shared" si="3"/>
        <v>JEESSFLICI</v>
      </c>
      <c r="B201" s="90" t="s">
        <v>3650</v>
      </c>
      <c r="C201" s="96" t="s">
        <v>3651</v>
      </c>
      <c r="E201" s="97" t="s">
        <v>3258</v>
      </c>
      <c r="F201" s="97" t="s">
        <v>3652</v>
      </c>
      <c r="G201" s="97" t="s">
        <v>3308</v>
      </c>
      <c r="H201" s="98">
        <v>32200</v>
      </c>
      <c r="I201" s="99">
        <v>727.94349999999997</v>
      </c>
      <c r="J201" s="99">
        <v>728.05</v>
      </c>
      <c r="K201" s="99">
        <v>43.709085000000002</v>
      </c>
      <c r="L201" s="100"/>
    </row>
    <row r="202" spans="1:12" ht="15" customHeight="1" x14ac:dyDescent="0.25">
      <c r="A202" s="90" t="str">
        <f t="shared" si="3"/>
        <v>JEESSFMAXHEALTH</v>
      </c>
      <c r="B202" s="90" t="s">
        <v>3650</v>
      </c>
      <c r="C202" s="96" t="s">
        <v>3533</v>
      </c>
      <c r="E202" s="97" t="s">
        <v>3258</v>
      </c>
      <c r="F202" s="97" t="s">
        <v>3534</v>
      </c>
      <c r="G202" s="97" t="s">
        <v>3308</v>
      </c>
      <c r="H202" s="98">
        <v>28350</v>
      </c>
      <c r="I202" s="99">
        <v>979.76300000000003</v>
      </c>
      <c r="J202" s="99">
        <v>965.1</v>
      </c>
      <c r="K202" s="99">
        <v>54.914516999999996</v>
      </c>
      <c r="L202" s="100"/>
    </row>
    <row r="203" spans="1:12" ht="15" customHeight="1" x14ac:dyDescent="0.25">
      <c r="A203" s="90" t="str">
        <f t="shared" si="3"/>
        <v>JEESSFETERNAL</v>
      </c>
      <c r="B203" s="90" t="s">
        <v>3650</v>
      </c>
      <c r="C203" s="96" t="s">
        <v>3545</v>
      </c>
      <c r="E203" s="97" t="s">
        <v>3258</v>
      </c>
      <c r="F203" s="97" t="s">
        <v>3546</v>
      </c>
      <c r="G203" s="97" t="s">
        <v>3308</v>
      </c>
      <c r="H203" s="98">
        <v>404975.00000000012</v>
      </c>
      <c r="I203" s="99">
        <v>230.87719999999999</v>
      </c>
      <c r="J203" s="99">
        <v>229.64</v>
      </c>
      <c r="K203" s="99">
        <v>227.4538038</v>
      </c>
      <c r="L203" s="100"/>
    </row>
    <row r="204" spans="1:12" ht="15" customHeight="1" x14ac:dyDescent="0.25">
      <c r="A204" s="90" t="str">
        <f t="shared" si="3"/>
        <v>JEESSFNESTLEIND</v>
      </c>
      <c r="B204" s="90" t="s">
        <v>3650</v>
      </c>
      <c r="C204" s="96" t="s">
        <v>3483</v>
      </c>
      <c r="E204" s="97" t="s">
        <v>3258</v>
      </c>
      <c r="F204" s="97" t="s">
        <v>3484</v>
      </c>
      <c r="G204" s="97" t="s">
        <v>3308</v>
      </c>
      <c r="H204" s="98">
        <v>7500</v>
      </c>
      <c r="I204" s="99">
        <v>1209.69334</v>
      </c>
      <c r="J204" s="99">
        <v>1181.0999999999999</v>
      </c>
      <c r="K204" s="99">
        <v>15.89325</v>
      </c>
      <c r="L204" s="100"/>
    </row>
    <row r="205" spans="1:12" ht="15" customHeight="1" x14ac:dyDescent="0.25">
      <c r="A205" s="90" t="str">
        <f t="shared" si="3"/>
        <v>JEESSFNMDC</v>
      </c>
      <c r="B205" s="90" t="s">
        <v>3650</v>
      </c>
      <c r="C205" s="96" t="s">
        <v>3487</v>
      </c>
      <c r="E205" s="97" t="s">
        <v>3258</v>
      </c>
      <c r="F205" s="97" t="s">
        <v>3488</v>
      </c>
      <c r="G205" s="97" t="s">
        <v>3308</v>
      </c>
      <c r="H205" s="98">
        <v>823500</v>
      </c>
      <c r="I205" s="99">
        <v>78.288031000000004</v>
      </c>
      <c r="J205" s="99">
        <v>76.53</v>
      </c>
      <c r="K205" s="99">
        <v>229.73879479999999</v>
      </c>
      <c r="L205" s="100"/>
    </row>
    <row r="206" spans="1:12" ht="15" customHeight="1" x14ac:dyDescent="0.25">
      <c r="A206" s="90" t="str">
        <f t="shared" si="3"/>
        <v>JEESSFPFC</v>
      </c>
      <c r="B206" s="90" t="s">
        <v>3650</v>
      </c>
      <c r="C206" s="96" t="s">
        <v>3495</v>
      </c>
      <c r="E206" s="97" t="s">
        <v>3258</v>
      </c>
      <c r="F206" s="97" t="s">
        <v>3496</v>
      </c>
      <c r="G206" s="97" t="s">
        <v>3308</v>
      </c>
      <c r="H206" s="98">
        <v>45500</v>
      </c>
      <c r="I206" s="99">
        <v>402.44567999999998</v>
      </c>
      <c r="J206" s="99">
        <v>380.55</v>
      </c>
      <c r="K206" s="99">
        <v>40.077992500000001</v>
      </c>
      <c r="L206" s="100"/>
    </row>
    <row r="207" spans="1:12" ht="15" customHeight="1" x14ac:dyDescent="0.25">
      <c r="A207" s="90" t="str">
        <f t="shared" si="3"/>
        <v>JEESSFRELIANCE</v>
      </c>
      <c r="B207" s="90" t="s">
        <v>3650</v>
      </c>
      <c r="C207" s="96" t="s">
        <v>3632</v>
      </c>
      <c r="E207" s="97" t="s">
        <v>3258</v>
      </c>
      <c r="F207" s="97" t="s">
        <v>3634</v>
      </c>
      <c r="G207" s="97" t="s">
        <v>3308</v>
      </c>
      <c r="H207" s="98">
        <v>271000</v>
      </c>
      <c r="I207" s="99">
        <v>1386.031731</v>
      </c>
      <c r="J207" s="99">
        <v>1349.3</v>
      </c>
      <c r="K207" s="99">
        <v>648.72386500000005</v>
      </c>
      <c r="L207" s="100"/>
    </row>
    <row r="208" spans="1:12" ht="15" customHeight="1" x14ac:dyDescent="0.25">
      <c r="A208" s="90" t="str">
        <f t="shared" si="3"/>
        <v>JEESSFSAIL</v>
      </c>
      <c r="B208" s="90" t="s">
        <v>3650</v>
      </c>
      <c r="C208" s="96" t="s">
        <v>3553</v>
      </c>
      <c r="E208" s="97" t="s">
        <v>3258</v>
      </c>
      <c r="F208" s="97" t="s">
        <v>3554</v>
      </c>
      <c r="G208" s="97" t="s">
        <v>3308</v>
      </c>
      <c r="H208" s="98">
        <v>3003300</v>
      </c>
      <c r="I208" s="99">
        <v>147.0557</v>
      </c>
      <c r="J208" s="99">
        <v>153.72999999999999</v>
      </c>
      <c r="K208" s="99">
        <v>1714.9698940999999</v>
      </c>
      <c r="L208" s="100"/>
    </row>
    <row r="209" spans="1:12" ht="15" customHeight="1" x14ac:dyDescent="0.25">
      <c r="A209" s="90" t="str">
        <f t="shared" si="3"/>
        <v>JEESSFTATASTEEL</v>
      </c>
      <c r="B209" s="90" t="s">
        <v>3650</v>
      </c>
      <c r="C209" s="96" t="s">
        <v>3511</v>
      </c>
      <c r="E209" s="97" t="s">
        <v>3258</v>
      </c>
      <c r="F209" s="97" t="s">
        <v>3512</v>
      </c>
      <c r="G209" s="97" t="s">
        <v>3308</v>
      </c>
      <c r="H209" s="98">
        <v>44000</v>
      </c>
      <c r="I209" s="99">
        <v>196.26875000000001</v>
      </c>
      <c r="J209" s="99">
        <v>192.45</v>
      </c>
      <c r="K209" s="99">
        <v>16.933136000000001</v>
      </c>
      <c r="L209" s="100"/>
    </row>
    <row r="210" spans="1:12" ht="15" customHeight="1" x14ac:dyDescent="0.25">
      <c r="A210" s="90" t="str">
        <f t="shared" si="3"/>
        <v>JEESSFTITAN</v>
      </c>
      <c r="B210" s="90" t="s">
        <v>3650</v>
      </c>
      <c r="C210" s="96" t="s">
        <v>3644</v>
      </c>
      <c r="E210" s="97" t="s">
        <v>3258</v>
      </c>
      <c r="F210" s="97" t="s">
        <v>3646</v>
      </c>
      <c r="G210" s="97" t="s">
        <v>3308</v>
      </c>
      <c r="H210" s="98">
        <v>3850</v>
      </c>
      <c r="I210" s="99">
        <v>4038.7364050000001</v>
      </c>
      <c r="J210" s="99">
        <v>3962.9</v>
      </c>
      <c r="K210" s="99">
        <v>27.2172093</v>
      </c>
      <c r="L210" s="100"/>
    </row>
    <row r="211" spans="1:12" ht="15" customHeight="1" x14ac:dyDescent="0.25">
      <c r="A211" s="90" t="str">
        <f t="shared" si="3"/>
        <v>JEESSFULTRACEMCO</v>
      </c>
      <c r="B211" s="90" t="s">
        <v>3650</v>
      </c>
      <c r="C211" s="96" t="s">
        <v>3367</v>
      </c>
      <c r="E211" s="97" t="s">
        <v>3258</v>
      </c>
      <c r="F211" s="97" t="s">
        <v>3368</v>
      </c>
      <c r="G211" s="97" t="s">
        <v>3308</v>
      </c>
      <c r="H211" s="98">
        <v>4100</v>
      </c>
      <c r="I211" s="99">
        <v>11152.560971000001</v>
      </c>
      <c r="J211" s="99">
        <v>10772</v>
      </c>
      <c r="K211" s="99">
        <v>80.401820000000001</v>
      </c>
      <c r="L211" s="100"/>
    </row>
    <row r="212" spans="1:12" ht="15" customHeight="1" x14ac:dyDescent="0.25">
      <c r="A212" s="90" t="str">
        <f t="shared" si="3"/>
        <v>JEESSFASHOKLEY</v>
      </c>
      <c r="B212" s="90" t="s">
        <v>3650</v>
      </c>
      <c r="C212" s="96" t="s">
        <v>3431</v>
      </c>
      <c r="E212" s="97" t="s">
        <v>3258</v>
      </c>
      <c r="F212" s="97" t="s">
        <v>3432</v>
      </c>
      <c r="G212" s="97" t="s">
        <v>3308</v>
      </c>
      <c r="H212" s="98">
        <v>40000</v>
      </c>
      <c r="I212" s="99">
        <v>154.55500000000001</v>
      </c>
      <c r="J212" s="99">
        <v>154.85</v>
      </c>
      <c r="K212" s="99">
        <v>13.555479999999999</v>
      </c>
      <c r="L212" s="100"/>
    </row>
    <row r="213" spans="1:12" ht="15" customHeight="1" x14ac:dyDescent="0.25">
      <c r="A213" s="90" t="str">
        <f t="shared" si="3"/>
        <v>JEESSFAUBANK</v>
      </c>
      <c r="B213" s="90" t="s">
        <v>3650</v>
      </c>
      <c r="C213" s="96" t="s">
        <v>3433</v>
      </c>
      <c r="E213" s="97" t="s">
        <v>3258</v>
      </c>
      <c r="F213" s="97" t="s">
        <v>3434</v>
      </c>
      <c r="G213" s="97" t="s">
        <v>3308</v>
      </c>
      <c r="H213" s="98">
        <v>10000</v>
      </c>
      <c r="I213" s="99">
        <v>879.89502000000005</v>
      </c>
      <c r="J213" s="99">
        <v>846.95</v>
      </c>
      <c r="K213" s="99">
        <v>17.497225</v>
      </c>
      <c r="L213" s="100"/>
    </row>
    <row r="214" spans="1:12" ht="15" customHeight="1" x14ac:dyDescent="0.25">
      <c r="A214" s="90" t="str">
        <f t="shared" si="3"/>
        <v>JEESSFAXISBANK</v>
      </c>
      <c r="B214" s="90" t="s">
        <v>3650</v>
      </c>
      <c r="C214" s="96" t="s">
        <v>3581</v>
      </c>
      <c r="E214" s="97" t="s">
        <v>3258</v>
      </c>
      <c r="F214" s="97" t="s">
        <v>3583</v>
      </c>
      <c r="G214" s="97" t="s">
        <v>3308</v>
      </c>
      <c r="H214" s="98">
        <v>178125</v>
      </c>
      <c r="I214" s="99">
        <v>1192.9410800000001</v>
      </c>
      <c r="J214" s="99">
        <v>1167.5</v>
      </c>
      <c r="K214" s="99">
        <v>381.16612500000002</v>
      </c>
      <c r="L214" s="100"/>
    </row>
    <row r="215" spans="1:12" ht="15" customHeight="1" x14ac:dyDescent="0.25">
      <c r="A215" s="90" t="str">
        <f t="shared" si="3"/>
        <v>JEESSFBAJFINANCE</v>
      </c>
      <c r="B215" s="90" t="s">
        <v>3650</v>
      </c>
      <c r="C215" s="96" t="s">
        <v>3584</v>
      </c>
      <c r="E215" s="97" t="s">
        <v>3258</v>
      </c>
      <c r="F215" s="97" t="s">
        <v>3586</v>
      </c>
      <c r="G215" s="97" t="s">
        <v>3308</v>
      </c>
      <c r="H215" s="98">
        <v>9000</v>
      </c>
      <c r="I215" s="99">
        <v>814.66669999999999</v>
      </c>
      <c r="J215" s="99">
        <v>804.5</v>
      </c>
      <c r="K215" s="99">
        <v>14.304667500000001</v>
      </c>
      <c r="L215" s="100"/>
    </row>
    <row r="216" spans="1:12" ht="15" customHeight="1" x14ac:dyDescent="0.25">
      <c r="A216" s="90" t="str">
        <f t="shared" si="3"/>
        <v>JEESSFBANKBARODA</v>
      </c>
      <c r="B216" s="90" t="s">
        <v>3650</v>
      </c>
      <c r="C216" s="96" t="s">
        <v>3590</v>
      </c>
      <c r="E216" s="97" t="s">
        <v>3258</v>
      </c>
      <c r="F216" s="97" t="s">
        <v>3592</v>
      </c>
      <c r="G216" s="97" t="s">
        <v>3308</v>
      </c>
      <c r="H216" s="98">
        <v>78975</v>
      </c>
      <c r="I216" s="99">
        <v>253.3407</v>
      </c>
      <c r="J216" s="99">
        <v>248.85</v>
      </c>
      <c r="K216" s="99">
        <v>40.011301699999997</v>
      </c>
      <c r="L216" s="100"/>
    </row>
    <row r="217" spans="1:12" ht="15" customHeight="1" x14ac:dyDescent="0.25">
      <c r="A217" s="90" t="str">
        <f t="shared" si="3"/>
        <v>JEESSFBHARTIARTL</v>
      </c>
      <c r="B217" s="90" t="s">
        <v>3650</v>
      </c>
      <c r="C217" s="96" t="s">
        <v>3593</v>
      </c>
      <c r="E217" s="97" t="s">
        <v>3258</v>
      </c>
      <c r="F217" s="97" t="s">
        <v>3595</v>
      </c>
      <c r="G217" s="97" t="s">
        <v>3308</v>
      </c>
      <c r="H217" s="98">
        <v>212325</v>
      </c>
      <c r="I217" s="99">
        <v>1832.463532</v>
      </c>
      <c r="J217" s="99">
        <v>1790.5</v>
      </c>
      <c r="K217" s="99">
        <v>694.79003590000002</v>
      </c>
      <c r="L217" s="100"/>
    </row>
    <row r="218" spans="1:12" ht="15" customHeight="1" x14ac:dyDescent="0.25">
      <c r="A218" s="90" t="str">
        <f t="shared" si="3"/>
        <v>JEESSFBHEL</v>
      </c>
      <c r="B218" s="90" t="s">
        <v>3650</v>
      </c>
      <c r="C218" s="96" t="s">
        <v>3311</v>
      </c>
      <c r="E218" s="97" t="s">
        <v>3258</v>
      </c>
      <c r="F218" s="97" t="s">
        <v>3312</v>
      </c>
      <c r="G218" s="97" t="s">
        <v>3308</v>
      </c>
      <c r="H218" s="98">
        <v>91875</v>
      </c>
      <c r="I218" s="99">
        <v>251.7157</v>
      </c>
      <c r="J218" s="99">
        <v>246.25</v>
      </c>
      <c r="K218" s="99">
        <v>56.645760899999999</v>
      </c>
      <c r="L218" s="100"/>
    </row>
    <row r="219" spans="1:12" ht="15" customHeight="1" x14ac:dyDescent="0.25">
      <c r="A219" s="90" t="str">
        <f t="shared" si="3"/>
        <v>JEESSFBIOCON</v>
      </c>
      <c r="B219" s="90" t="s">
        <v>3650</v>
      </c>
      <c r="C219" s="96" t="s">
        <v>3313</v>
      </c>
      <c r="E219" s="97" t="s">
        <v>3258</v>
      </c>
      <c r="F219" s="97" t="s">
        <v>3314</v>
      </c>
      <c r="G219" s="97" t="s">
        <v>3308</v>
      </c>
      <c r="H219" s="98">
        <v>25000</v>
      </c>
      <c r="I219" s="99">
        <v>369.33501999999999</v>
      </c>
      <c r="J219" s="99">
        <v>361.85</v>
      </c>
      <c r="K219" s="99">
        <v>18.091687499999999</v>
      </c>
      <c r="L219" s="100"/>
    </row>
    <row r="220" spans="1:12" ht="15" customHeight="1" x14ac:dyDescent="0.25">
      <c r="A220" s="90" t="str">
        <f t="shared" si="3"/>
        <v>JEESSFBPCL</v>
      </c>
      <c r="B220" s="90" t="s">
        <v>3650</v>
      </c>
      <c r="C220" s="96" t="s">
        <v>3317</v>
      </c>
      <c r="E220" s="97" t="s">
        <v>3258</v>
      </c>
      <c r="F220" s="97" t="s">
        <v>3318</v>
      </c>
      <c r="G220" s="97" t="s">
        <v>3308</v>
      </c>
      <c r="H220" s="98">
        <v>104675</v>
      </c>
      <c r="I220" s="99">
        <v>284.86034899999999</v>
      </c>
      <c r="J220" s="99">
        <v>281.75</v>
      </c>
      <c r="K220" s="99">
        <v>58.055371899999997</v>
      </c>
      <c r="L220" s="100"/>
    </row>
    <row r="221" spans="1:12" ht="15" customHeight="1" x14ac:dyDescent="0.25">
      <c r="A221" s="90" t="str">
        <f t="shared" si="3"/>
        <v>JEESSFDRREDDY</v>
      </c>
      <c r="B221" s="90" t="s">
        <v>3650</v>
      </c>
      <c r="C221" s="96" t="s">
        <v>3383</v>
      </c>
      <c r="E221" s="97" t="s">
        <v>3258</v>
      </c>
      <c r="F221" s="97" t="s">
        <v>3384</v>
      </c>
      <c r="G221" s="97" t="s">
        <v>3308</v>
      </c>
      <c r="H221" s="98">
        <v>21250</v>
      </c>
      <c r="I221" s="99">
        <v>1287.7440999999999</v>
      </c>
      <c r="J221" s="99">
        <v>1260.9000000000001</v>
      </c>
      <c r="K221" s="99">
        <v>48.360006300000002</v>
      </c>
      <c r="L221" s="100"/>
    </row>
    <row r="222" spans="1:12" ht="15" customHeight="1" x14ac:dyDescent="0.25">
      <c r="A222" s="90" t="str">
        <f t="shared" si="3"/>
        <v>JEESSFFEDERALBNK</v>
      </c>
      <c r="B222" s="90" t="s">
        <v>3650</v>
      </c>
      <c r="C222" s="96" t="s">
        <v>3387</v>
      </c>
      <c r="E222" s="97" t="s">
        <v>3258</v>
      </c>
      <c r="F222" s="97" t="s">
        <v>3388</v>
      </c>
      <c r="G222" s="97" t="s">
        <v>3308</v>
      </c>
      <c r="H222" s="98">
        <v>290000</v>
      </c>
      <c r="I222" s="99">
        <v>259.15775500000001</v>
      </c>
      <c r="J222" s="99">
        <v>260.39999999999998</v>
      </c>
      <c r="K222" s="99">
        <v>138.59462500000001</v>
      </c>
      <c r="L222" s="100"/>
    </row>
    <row r="223" spans="1:12" ht="15" customHeight="1" x14ac:dyDescent="0.25">
      <c r="A223" s="90" t="str">
        <f t="shared" si="3"/>
        <v>JEESSFGLENMARK</v>
      </c>
      <c r="B223" s="90" t="s">
        <v>3650</v>
      </c>
      <c r="C223" s="96" t="s">
        <v>3391</v>
      </c>
      <c r="E223" s="97" t="s">
        <v>3258</v>
      </c>
      <c r="F223" s="97" t="s">
        <v>3392</v>
      </c>
      <c r="G223" s="97" t="s">
        <v>3308</v>
      </c>
      <c r="H223" s="98">
        <v>17625</v>
      </c>
      <c r="I223" s="99">
        <v>2173.5063810000001</v>
      </c>
      <c r="J223" s="99">
        <v>2142.6999999999998</v>
      </c>
      <c r="K223" s="99">
        <v>133.18137379999999</v>
      </c>
      <c r="L223" s="100"/>
    </row>
    <row r="224" spans="1:12" ht="15" customHeight="1" x14ac:dyDescent="0.25">
      <c r="A224" s="90" t="str">
        <f t="shared" si="3"/>
        <v>JEESSFGMRAIRPORT</v>
      </c>
      <c r="B224" s="90" t="s">
        <v>3650</v>
      </c>
      <c r="C224" s="96" t="s">
        <v>3393</v>
      </c>
      <c r="E224" s="97" t="s">
        <v>3258</v>
      </c>
      <c r="F224" s="97" t="s">
        <v>3394</v>
      </c>
      <c r="G224" s="97" t="s">
        <v>3308</v>
      </c>
      <c r="H224" s="98">
        <v>209250</v>
      </c>
      <c r="I224" s="99">
        <v>88.697370000000006</v>
      </c>
      <c r="J224" s="99">
        <v>85.15</v>
      </c>
      <c r="K224" s="99">
        <v>39.921342800000012</v>
      </c>
      <c r="L224" s="100"/>
    </row>
    <row r="225" spans="1:12" ht="15" customHeight="1" x14ac:dyDescent="0.25">
      <c r="A225" s="90" t="str">
        <f t="shared" si="3"/>
        <v>JEESSFGRASIM</v>
      </c>
      <c r="B225" s="90" t="s">
        <v>3650</v>
      </c>
      <c r="C225" s="96" t="s">
        <v>3399</v>
      </c>
      <c r="E225" s="97" t="s">
        <v>3258</v>
      </c>
      <c r="F225" s="97" t="s">
        <v>3400</v>
      </c>
      <c r="G225" s="97" t="s">
        <v>3308</v>
      </c>
      <c r="H225" s="98">
        <v>33750</v>
      </c>
      <c r="I225" s="99">
        <v>2644.0955899999999</v>
      </c>
      <c r="J225" s="99">
        <v>2562.6</v>
      </c>
      <c r="K225" s="99">
        <v>157.34823750000001</v>
      </c>
      <c r="L225" s="100"/>
    </row>
    <row r="226" spans="1:12" ht="15" customHeight="1" x14ac:dyDescent="0.25">
      <c r="A226" s="90" t="str">
        <f t="shared" si="3"/>
        <v>JEESSFHAL</v>
      </c>
      <c r="B226" s="90" t="s">
        <v>3650</v>
      </c>
      <c r="C226" s="96" t="s">
        <v>3605</v>
      </c>
      <c r="E226" s="97" t="s">
        <v>3258</v>
      </c>
      <c r="F226" s="97" t="s">
        <v>3607</v>
      </c>
      <c r="G226" s="97" t="s">
        <v>3308</v>
      </c>
      <c r="H226" s="98">
        <v>9000</v>
      </c>
      <c r="I226" s="99">
        <v>3498.6133</v>
      </c>
      <c r="J226" s="99">
        <v>3500.5</v>
      </c>
      <c r="K226" s="99">
        <v>66.641805000000005</v>
      </c>
      <c r="L226" s="100"/>
    </row>
    <row r="227" spans="1:12" ht="15" customHeight="1" x14ac:dyDescent="0.25">
      <c r="A227" s="90" t="str">
        <f t="shared" si="3"/>
        <v>JEESSFHDFCAMC</v>
      </c>
      <c r="B227" s="90" t="s">
        <v>3650</v>
      </c>
      <c r="C227" s="96" t="s">
        <v>3403</v>
      </c>
      <c r="E227" s="97" t="s">
        <v>3258</v>
      </c>
      <c r="F227" s="97" t="s">
        <v>3404</v>
      </c>
      <c r="G227" s="97" t="s">
        <v>3308</v>
      </c>
      <c r="H227" s="98">
        <v>3300</v>
      </c>
      <c r="I227" s="99">
        <v>2396.9544999999998</v>
      </c>
      <c r="J227" s="99">
        <v>2225.1</v>
      </c>
      <c r="K227" s="99">
        <v>14.948802000000001</v>
      </c>
      <c r="L227" s="100"/>
    </row>
    <row r="228" spans="1:12" ht="15" customHeight="1" x14ac:dyDescent="0.25">
      <c r="A228" s="90" t="str">
        <f t="shared" si="3"/>
        <v>JEESSFHDFCBANK</v>
      </c>
      <c r="B228" s="90" t="s">
        <v>3650</v>
      </c>
      <c r="C228" s="96" t="s">
        <v>3599</v>
      </c>
      <c r="E228" s="97" t="s">
        <v>3258</v>
      </c>
      <c r="F228" s="97" t="s">
        <v>3601</v>
      </c>
      <c r="G228" s="97" t="s">
        <v>3308</v>
      </c>
      <c r="H228" s="98">
        <v>1345300</v>
      </c>
      <c r="I228" s="99">
        <v>786.555699</v>
      </c>
      <c r="J228" s="99">
        <v>735.9</v>
      </c>
      <c r="K228" s="99">
        <v>1806.7042675</v>
      </c>
      <c r="L228" s="100"/>
    </row>
    <row r="229" spans="1:12" ht="15" customHeight="1" x14ac:dyDescent="0.25">
      <c r="A229" s="90" t="str">
        <f t="shared" si="3"/>
        <v>JEESSFHDFCLIFE</v>
      </c>
      <c r="B229" s="90" t="s">
        <v>3650</v>
      </c>
      <c r="C229" s="96" t="s">
        <v>3602</v>
      </c>
      <c r="E229" s="97" t="s">
        <v>3258</v>
      </c>
      <c r="F229" s="97" t="s">
        <v>3604</v>
      </c>
      <c r="G229" s="97" t="s">
        <v>3308</v>
      </c>
      <c r="H229" s="98">
        <v>3300</v>
      </c>
      <c r="I229" s="99">
        <v>607.54999999999995</v>
      </c>
      <c r="J229" s="99">
        <v>593</v>
      </c>
      <c r="K229" s="99">
        <v>3.5746343</v>
      </c>
      <c r="L229" s="100"/>
    </row>
    <row r="230" spans="1:12" ht="15" customHeight="1" x14ac:dyDescent="0.25">
      <c r="A230" s="90" t="str">
        <f t="shared" si="3"/>
        <v>JEESSFHEROMOTOCO</v>
      </c>
      <c r="B230" s="90" t="s">
        <v>3650</v>
      </c>
      <c r="C230" s="96" t="s">
        <v>3405</v>
      </c>
      <c r="E230" s="97" t="s">
        <v>3258</v>
      </c>
      <c r="F230" s="97" t="s">
        <v>3406</v>
      </c>
      <c r="G230" s="97" t="s">
        <v>3308</v>
      </c>
      <c r="H230" s="98">
        <v>9300</v>
      </c>
      <c r="I230" s="99">
        <v>5098.9273999999996</v>
      </c>
      <c r="J230" s="99">
        <v>5088</v>
      </c>
      <c r="K230" s="99">
        <v>86.285632500000006</v>
      </c>
      <c r="L230" s="100"/>
    </row>
    <row r="231" spans="1:12" ht="15" customHeight="1" x14ac:dyDescent="0.25">
      <c r="A231" s="90" t="str">
        <f t="shared" si="3"/>
        <v>JEESSFHINDALCO</v>
      </c>
      <c r="B231" s="90" t="s">
        <v>3650</v>
      </c>
      <c r="C231" s="96" t="s">
        <v>3407</v>
      </c>
      <c r="E231" s="97" t="s">
        <v>3258</v>
      </c>
      <c r="F231" s="97" t="s">
        <v>3408</v>
      </c>
      <c r="G231" s="97" t="s">
        <v>3308</v>
      </c>
      <c r="H231" s="98">
        <v>60200</v>
      </c>
      <c r="I231" s="99">
        <v>864.03954099999999</v>
      </c>
      <c r="J231" s="99">
        <v>887.9</v>
      </c>
      <c r="K231" s="99">
        <v>102.828523</v>
      </c>
      <c r="L231" s="100"/>
    </row>
    <row r="232" spans="1:12" ht="15" customHeight="1" x14ac:dyDescent="0.25">
      <c r="A232" s="90" t="str">
        <f t="shared" si="3"/>
        <v>JEESSFHINDPETRO</v>
      </c>
      <c r="B232" s="90" t="s">
        <v>3650</v>
      </c>
      <c r="C232" s="96" t="s">
        <v>3409</v>
      </c>
      <c r="E232" s="97" t="s">
        <v>3258</v>
      </c>
      <c r="F232" s="97" t="s">
        <v>3410</v>
      </c>
      <c r="G232" s="97" t="s">
        <v>3308</v>
      </c>
      <c r="H232" s="98">
        <v>38475</v>
      </c>
      <c r="I232" s="99">
        <v>344.96319999999997</v>
      </c>
      <c r="J232" s="99">
        <v>336.55</v>
      </c>
      <c r="K232" s="99">
        <v>29.544952500000001</v>
      </c>
      <c r="L232" s="100"/>
    </row>
    <row r="233" spans="1:12" ht="15" customHeight="1" x14ac:dyDescent="0.25">
      <c r="A233" s="90" t="str">
        <f t="shared" si="3"/>
        <v>JEESSFSAMMAANCAP</v>
      </c>
      <c r="B233" s="90" t="s">
        <v>3650</v>
      </c>
      <c r="C233" s="96" t="s">
        <v>3413</v>
      </c>
      <c r="E233" s="97" t="s">
        <v>3258</v>
      </c>
      <c r="F233" s="97" t="s">
        <v>3414</v>
      </c>
      <c r="G233" s="97" t="s">
        <v>3308</v>
      </c>
      <c r="H233" s="98">
        <v>494500</v>
      </c>
      <c r="I233" s="99">
        <v>149.62880000000001</v>
      </c>
      <c r="J233" s="99">
        <v>150.15</v>
      </c>
      <c r="K233" s="99">
        <v>314.90180329999998</v>
      </c>
      <c r="L233" s="100"/>
    </row>
    <row r="234" spans="1:12" ht="15" customHeight="1" x14ac:dyDescent="0.25">
      <c r="A234" s="90" t="str">
        <f t="shared" si="3"/>
        <v>JEESSFICICIBANK</v>
      </c>
      <c r="B234" s="90" t="s">
        <v>3650</v>
      </c>
      <c r="C234" s="96" t="s">
        <v>3611</v>
      </c>
      <c r="E234" s="97" t="s">
        <v>3258</v>
      </c>
      <c r="F234" s="97" t="s">
        <v>3613</v>
      </c>
      <c r="G234" s="97" t="s">
        <v>3308</v>
      </c>
      <c r="H234" s="98">
        <v>259000</v>
      </c>
      <c r="I234" s="99">
        <v>1239.7416450000001</v>
      </c>
      <c r="J234" s="99">
        <v>1211.8</v>
      </c>
      <c r="K234" s="99">
        <v>567.39000499999997</v>
      </c>
      <c r="L234" s="100"/>
    </row>
    <row r="235" spans="1:12" ht="15" customHeight="1" x14ac:dyDescent="0.25">
      <c r="A235" s="90" t="str">
        <f t="shared" si="3"/>
        <v>JEESSFIDEA</v>
      </c>
      <c r="B235" s="90" t="s">
        <v>3650</v>
      </c>
      <c r="C235" s="96" t="s">
        <v>3647</v>
      </c>
      <c r="E235" s="97" t="s">
        <v>3258</v>
      </c>
      <c r="F235" s="97" t="s">
        <v>3649</v>
      </c>
      <c r="G235" s="97" t="s">
        <v>3308</v>
      </c>
      <c r="H235" s="98">
        <v>25731000</v>
      </c>
      <c r="I235" s="99">
        <v>8.9034999999999993</v>
      </c>
      <c r="J235" s="99">
        <v>8.58</v>
      </c>
      <c r="K235" s="99">
        <v>1097.6201325</v>
      </c>
      <c r="L235" s="100"/>
    </row>
    <row r="236" spans="1:12" ht="15" customHeight="1" x14ac:dyDescent="0.25">
      <c r="A236" s="90" t="str">
        <f t="shared" si="3"/>
        <v>JEESSFINDIGO</v>
      </c>
      <c r="B236" s="90" t="s">
        <v>3650</v>
      </c>
      <c r="C236" s="96" t="s">
        <v>3443</v>
      </c>
      <c r="E236" s="97" t="s">
        <v>3258</v>
      </c>
      <c r="F236" s="97" t="s">
        <v>3444</v>
      </c>
      <c r="G236" s="97" t="s">
        <v>3308</v>
      </c>
      <c r="H236" s="98">
        <v>18450</v>
      </c>
      <c r="I236" s="99">
        <v>3942.9243999999999</v>
      </c>
      <c r="J236" s="99">
        <v>3952.2</v>
      </c>
      <c r="K236" s="99">
        <v>152.87291780000001</v>
      </c>
      <c r="L236" s="100"/>
    </row>
    <row r="237" spans="1:12" ht="15" customHeight="1" x14ac:dyDescent="0.25">
      <c r="A237" s="90" t="str">
        <f t="shared" si="3"/>
        <v>JEESSFINDUSINDBK</v>
      </c>
      <c r="B237" s="90" t="s">
        <v>3650</v>
      </c>
      <c r="C237" s="96" t="s">
        <v>3445</v>
      </c>
      <c r="E237" s="97" t="s">
        <v>3258</v>
      </c>
      <c r="F237" s="97" t="s">
        <v>3446</v>
      </c>
      <c r="G237" s="97" t="s">
        <v>3308</v>
      </c>
      <c r="H237" s="98">
        <v>67200</v>
      </c>
      <c r="I237" s="99">
        <v>761.20412699999997</v>
      </c>
      <c r="J237" s="99">
        <v>755</v>
      </c>
      <c r="K237" s="99">
        <v>119.25295199999999</v>
      </c>
      <c r="L237" s="100"/>
    </row>
    <row r="238" spans="1:12" ht="15" customHeight="1" x14ac:dyDescent="0.25">
      <c r="A238" s="90" t="str">
        <f t="shared" si="3"/>
        <v>JEESSFITC</v>
      </c>
      <c r="B238" s="90" t="s">
        <v>3650</v>
      </c>
      <c r="C238" s="96" t="s">
        <v>3451</v>
      </c>
      <c r="E238" s="97" t="s">
        <v>3258</v>
      </c>
      <c r="F238" s="97" t="s">
        <v>3452</v>
      </c>
      <c r="G238" s="97" t="s">
        <v>3308</v>
      </c>
      <c r="H238" s="98">
        <v>70400</v>
      </c>
      <c r="I238" s="99">
        <v>294.560227</v>
      </c>
      <c r="J238" s="99">
        <v>289.14999999999998</v>
      </c>
      <c r="K238" s="99">
        <v>36.839440000000003</v>
      </c>
      <c r="L238" s="100"/>
    </row>
    <row r="239" spans="1:12" ht="15" customHeight="1" x14ac:dyDescent="0.25">
      <c r="A239" s="90" t="str">
        <f t="shared" si="3"/>
        <v>JEESSFKOTAKBANK</v>
      </c>
      <c r="B239" s="90" t="s">
        <v>3650</v>
      </c>
      <c r="C239" s="96" t="s">
        <v>3620</v>
      </c>
      <c r="E239" s="97" t="s">
        <v>3258</v>
      </c>
      <c r="F239" s="97" t="s">
        <v>3622</v>
      </c>
      <c r="G239" s="97" t="s">
        <v>3308</v>
      </c>
      <c r="H239" s="98">
        <v>108000</v>
      </c>
      <c r="I239" s="99">
        <v>368.982372</v>
      </c>
      <c r="J239" s="99">
        <v>354.55</v>
      </c>
      <c r="K239" s="99">
        <v>70.178129999999996</v>
      </c>
      <c r="L239" s="100"/>
    </row>
    <row r="240" spans="1:12" ht="15" customHeight="1" x14ac:dyDescent="0.25">
      <c r="A240" s="90" t="str">
        <f t="shared" si="3"/>
        <v>JEESSFLT</v>
      </c>
      <c r="B240" s="90" t="s">
        <v>3650</v>
      </c>
      <c r="C240" s="96" t="s">
        <v>3623</v>
      </c>
      <c r="E240" s="97" t="s">
        <v>3258</v>
      </c>
      <c r="F240" s="97" t="s">
        <v>3625</v>
      </c>
      <c r="G240" s="97" t="s">
        <v>3308</v>
      </c>
      <c r="H240" s="98">
        <v>10675</v>
      </c>
      <c r="I240" s="99">
        <v>3644.2016370000001</v>
      </c>
      <c r="J240" s="99">
        <v>3515</v>
      </c>
      <c r="K240" s="99">
        <v>68.239190300000004</v>
      </c>
      <c r="L240" s="100"/>
    </row>
    <row r="241" spans="1:12" ht="15" customHeight="1" x14ac:dyDescent="0.25">
      <c r="A241" s="90" t="str">
        <f t="shared" si="3"/>
        <v>JEESSFM&amp;M</v>
      </c>
      <c r="B241" s="90" t="s">
        <v>3650</v>
      </c>
      <c r="C241" s="96" t="s">
        <v>3461</v>
      </c>
      <c r="E241" s="97" t="s">
        <v>3258</v>
      </c>
      <c r="F241" s="97" t="s">
        <v>3462</v>
      </c>
      <c r="G241" s="97" t="s">
        <v>3308</v>
      </c>
      <c r="H241" s="98">
        <v>12600</v>
      </c>
      <c r="I241" s="99">
        <v>3087.3825590000001</v>
      </c>
      <c r="J241" s="99">
        <v>2968.7</v>
      </c>
      <c r="K241" s="99">
        <v>72.889929000000009</v>
      </c>
      <c r="L241" s="100"/>
    </row>
    <row r="242" spans="1:12" ht="15" customHeight="1" x14ac:dyDescent="0.25">
      <c r="A242" s="90" t="str">
        <f t="shared" si="3"/>
        <v>JEESSFMARUTI</v>
      </c>
      <c r="B242" s="90" t="s">
        <v>3650</v>
      </c>
      <c r="C242" s="96" t="s">
        <v>3465</v>
      </c>
      <c r="E242" s="97" t="s">
        <v>3258</v>
      </c>
      <c r="F242" s="97" t="s">
        <v>3466</v>
      </c>
      <c r="G242" s="97" t="s">
        <v>3308</v>
      </c>
      <c r="H242" s="98">
        <v>1900</v>
      </c>
      <c r="I242" s="99">
        <v>12508</v>
      </c>
      <c r="J242" s="99">
        <v>12344</v>
      </c>
      <c r="K242" s="99">
        <v>41.799619999999997</v>
      </c>
      <c r="L242" s="100"/>
    </row>
    <row r="243" spans="1:12" ht="15" customHeight="1" x14ac:dyDescent="0.25">
      <c r="A243" s="90" t="str">
        <f t="shared" si="3"/>
        <v>JEESSFNATIONALUM</v>
      </c>
      <c r="B243" s="90" t="s">
        <v>3650</v>
      </c>
      <c r="C243" s="96" t="s">
        <v>3477</v>
      </c>
      <c r="E243" s="97" t="s">
        <v>3258</v>
      </c>
      <c r="F243" s="97" t="s">
        <v>3478</v>
      </c>
      <c r="G243" s="97" t="s">
        <v>3308</v>
      </c>
      <c r="H243" s="98">
        <v>232500</v>
      </c>
      <c r="I243" s="99">
        <v>368.049194</v>
      </c>
      <c r="J243" s="99">
        <v>387.1</v>
      </c>
      <c r="K243" s="99">
        <v>231.2293875</v>
      </c>
      <c r="L243" s="100"/>
    </row>
    <row r="244" spans="1:12" ht="15" customHeight="1" x14ac:dyDescent="0.25">
      <c r="A244" s="90" t="str">
        <f t="shared" si="3"/>
        <v>JEMAAFTATASTEEL</v>
      </c>
      <c r="B244" s="90" t="s">
        <v>3653</v>
      </c>
      <c r="C244" s="96" t="s">
        <v>3511</v>
      </c>
      <c r="E244" s="97" t="s">
        <v>1645</v>
      </c>
      <c r="F244" s="97" t="s">
        <v>3512</v>
      </c>
      <c r="G244" s="97" t="s">
        <v>3308</v>
      </c>
      <c r="H244" s="98">
        <v>209000</v>
      </c>
      <c r="I244" s="99">
        <v>196.07339999999999</v>
      </c>
      <c r="J244" s="99">
        <v>192.45</v>
      </c>
      <c r="K244" s="99">
        <v>80.432395999999997</v>
      </c>
      <c r="L244" s="100"/>
    </row>
    <row r="245" spans="1:12" ht="15" customHeight="1" x14ac:dyDescent="0.25">
      <c r="A245" s="90" t="str">
        <f t="shared" si="3"/>
        <v>JEMAAFBSE</v>
      </c>
      <c r="B245" s="90" t="s">
        <v>3653</v>
      </c>
      <c r="C245" s="96" t="s">
        <v>3525</v>
      </c>
      <c r="E245" s="97" t="s">
        <v>1645</v>
      </c>
      <c r="F245" s="97" t="s">
        <v>3526</v>
      </c>
      <c r="G245" s="97" t="s">
        <v>3308</v>
      </c>
      <c r="H245" s="98">
        <v>7500</v>
      </c>
      <c r="I245" s="99">
        <v>2722.8649999999998</v>
      </c>
      <c r="J245" s="99">
        <v>2694.7</v>
      </c>
      <c r="K245" s="99">
        <v>61.871287500000001</v>
      </c>
      <c r="L245" s="100"/>
    </row>
    <row r="246" spans="1:12" ht="15" customHeight="1" x14ac:dyDescent="0.25">
      <c r="A246" s="90" t="str">
        <f t="shared" si="3"/>
        <v>JEMAAFMAXHEALTH</v>
      </c>
      <c r="B246" s="90" t="s">
        <v>3653</v>
      </c>
      <c r="C246" s="96" t="s">
        <v>3533</v>
      </c>
      <c r="E246" s="97" t="s">
        <v>1645</v>
      </c>
      <c r="F246" s="97" t="s">
        <v>3534</v>
      </c>
      <c r="G246" s="97" t="s">
        <v>3308</v>
      </c>
      <c r="H246" s="98">
        <v>19425</v>
      </c>
      <c r="I246" s="99">
        <v>977.71889999999996</v>
      </c>
      <c r="J246" s="99">
        <v>965.1</v>
      </c>
      <c r="K246" s="99">
        <v>37.626613499999998</v>
      </c>
      <c r="L246" s="100"/>
    </row>
    <row r="247" spans="1:12" ht="15" customHeight="1" x14ac:dyDescent="0.25">
      <c r="A247" s="90" t="str">
        <f t="shared" si="3"/>
        <v>JEMAAFPRESTIGE</v>
      </c>
      <c r="B247" s="90" t="s">
        <v>3653</v>
      </c>
      <c r="C247" s="96" t="s">
        <v>3539</v>
      </c>
      <c r="E247" s="97" t="s">
        <v>1645</v>
      </c>
      <c r="F247" s="97" t="s">
        <v>3540</v>
      </c>
      <c r="G247" s="97" t="s">
        <v>3308</v>
      </c>
      <c r="H247" s="98">
        <v>14400</v>
      </c>
      <c r="I247" s="99">
        <v>1204.1406380000001</v>
      </c>
      <c r="J247" s="99">
        <v>1128.7</v>
      </c>
      <c r="K247" s="99">
        <v>39.106583999999998</v>
      </c>
      <c r="L247" s="100"/>
    </row>
    <row r="248" spans="1:12" ht="15" customHeight="1" x14ac:dyDescent="0.25">
      <c r="A248" s="90" t="str">
        <f t="shared" si="3"/>
        <v>JEMAAFETERNAL</v>
      </c>
      <c r="B248" s="90" t="s">
        <v>3653</v>
      </c>
      <c r="C248" s="96" t="s">
        <v>3545</v>
      </c>
      <c r="E248" s="97" t="s">
        <v>1645</v>
      </c>
      <c r="F248" s="97" t="s">
        <v>3546</v>
      </c>
      <c r="G248" s="97" t="s">
        <v>3308</v>
      </c>
      <c r="H248" s="98">
        <v>402550</v>
      </c>
      <c r="I248" s="99">
        <v>237.93548000000001</v>
      </c>
      <c r="J248" s="99">
        <v>229.64</v>
      </c>
      <c r="K248" s="99">
        <v>226.09180499999999</v>
      </c>
      <c r="L248" s="100"/>
    </row>
    <row r="249" spans="1:12" ht="15" customHeight="1" x14ac:dyDescent="0.25">
      <c r="A249" s="90" t="str">
        <f t="shared" si="3"/>
        <v>JEMAAFJIOFIN</v>
      </c>
      <c r="B249" s="90" t="s">
        <v>3653</v>
      </c>
      <c r="C249" s="96" t="s">
        <v>3614</v>
      </c>
      <c r="E249" s="97" t="s">
        <v>1645</v>
      </c>
      <c r="F249" s="97" t="s">
        <v>3616</v>
      </c>
      <c r="G249" s="97" t="s">
        <v>3308</v>
      </c>
      <c r="H249" s="98">
        <v>237350</v>
      </c>
      <c r="I249" s="99">
        <v>233.535158</v>
      </c>
      <c r="J249" s="99">
        <v>224.65</v>
      </c>
      <c r="K249" s="99">
        <v>108.900927</v>
      </c>
      <c r="L249" s="100"/>
    </row>
    <row r="250" spans="1:12" ht="15" customHeight="1" x14ac:dyDescent="0.25">
      <c r="A250" s="90" t="str">
        <f t="shared" si="3"/>
        <v>JEMAAFTVSMOTOR</v>
      </c>
      <c r="B250" s="90" t="s">
        <v>3653</v>
      </c>
      <c r="C250" s="96" t="s">
        <v>3365</v>
      </c>
      <c r="E250" s="97" t="s">
        <v>1645</v>
      </c>
      <c r="F250" s="97" t="s">
        <v>3366</v>
      </c>
      <c r="G250" s="97" t="s">
        <v>3308</v>
      </c>
      <c r="H250" s="98">
        <v>11550</v>
      </c>
      <c r="I250" s="99">
        <v>3516.4303030000001</v>
      </c>
      <c r="J250" s="99">
        <v>3376</v>
      </c>
      <c r="K250" s="99">
        <v>71.4008295</v>
      </c>
      <c r="L250" s="100"/>
    </row>
    <row r="251" spans="1:12" ht="15" customHeight="1" x14ac:dyDescent="0.25">
      <c r="A251" s="90" t="str">
        <f t="shared" si="3"/>
        <v>JEMAAFULTRACEMCO</v>
      </c>
      <c r="B251" s="90" t="s">
        <v>3653</v>
      </c>
      <c r="C251" s="96" t="s">
        <v>3367</v>
      </c>
      <c r="E251" s="97" t="s">
        <v>1645</v>
      </c>
      <c r="F251" s="97" t="s">
        <v>3368</v>
      </c>
      <c r="G251" s="97" t="s">
        <v>3308</v>
      </c>
      <c r="H251" s="98">
        <v>4550</v>
      </c>
      <c r="I251" s="99">
        <v>11100.615376</v>
      </c>
      <c r="J251" s="99">
        <v>10772</v>
      </c>
      <c r="K251" s="99">
        <v>89.226410000000001</v>
      </c>
      <c r="L251" s="100"/>
    </row>
    <row r="252" spans="1:12" ht="15" customHeight="1" x14ac:dyDescent="0.25">
      <c r="A252" s="90" t="str">
        <f t="shared" si="3"/>
        <v>JEMAAFVEDL</v>
      </c>
      <c r="B252" s="90" t="s">
        <v>3653</v>
      </c>
      <c r="C252" s="96" t="s">
        <v>3371</v>
      </c>
      <c r="E252" s="97" t="s">
        <v>1645</v>
      </c>
      <c r="F252" s="97" t="s">
        <v>3372</v>
      </c>
      <c r="G252" s="97" t="s">
        <v>3308</v>
      </c>
      <c r="H252" s="98">
        <v>125350</v>
      </c>
      <c r="I252" s="99">
        <v>655.20050000000003</v>
      </c>
      <c r="J252" s="99">
        <v>657.4</v>
      </c>
      <c r="K252" s="99">
        <v>286.141459</v>
      </c>
      <c r="L252" s="100"/>
    </row>
    <row r="253" spans="1:12" ht="15" customHeight="1" x14ac:dyDescent="0.25">
      <c r="A253" s="90" t="str">
        <f t="shared" si="3"/>
        <v>JEMAAFYESBANK</v>
      </c>
      <c r="B253" s="90" t="s">
        <v>3653</v>
      </c>
      <c r="C253" s="96" t="s">
        <v>3517</v>
      </c>
      <c r="E253" s="97" t="s">
        <v>1645</v>
      </c>
      <c r="F253" s="97" t="s">
        <v>3518</v>
      </c>
      <c r="G253" s="97" t="s">
        <v>3308</v>
      </c>
      <c r="H253" s="98">
        <v>4478400</v>
      </c>
      <c r="I253" s="99">
        <v>17.747800000000002</v>
      </c>
      <c r="J253" s="99">
        <v>17.350000000000001</v>
      </c>
      <c r="K253" s="99">
        <v>167.74295040000001</v>
      </c>
      <c r="L253" s="100"/>
    </row>
    <row r="254" spans="1:12" ht="15" customHeight="1" x14ac:dyDescent="0.25">
      <c r="A254" s="90" t="str">
        <f t="shared" si="3"/>
        <v>JEMAAFADANIENSOL</v>
      </c>
      <c r="B254" s="90" t="s">
        <v>3653</v>
      </c>
      <c r="C254" s="96" t="s">
        <v>3521</v>
      </c>
      <c r="E254" s="97" t="s">
        <v>1645</v>
      </c>
      <c r="F254" s="97" t="s">
        <v>3522</v>
      </c>
      <c r="G254" s="97" t="s">
        <v>3308</v>
      </c>
      <c r="H254" s="98">
        <v>34425</v>
      </c>
      <c r="I254" s="99">
        <v>983.51174100000003</v>
      </c>
      <c r="J254" s="99">
        <v>936.8</v>
      </c>
      <c r="K254" s="99">
        <v>91.103008500000001</v>
      </c>
      <c r="L254" s="100"/>
    </row>
    <row r="255" spans="1:12" ht="15" customHeight="1" x14ac:dyDescent="0.25">
      <c r="A255" s="90" t="str">
        <f t="shared" si="3"/>
        <v>JEMAAFPOLICYBZR</v>
      </c>
      <c r="B255" s="90" t="s">
        <v>3653</v>
      </c>
      <c r="C255" s="96" t="s">
        <v>3377</v>
      </c>
      <c r="E255" s="97" t="s">
        <v>1645</v>
      </c>
      <c r="F255" s="97" t="s">
        <v>3378</v>
      </c>
      <c r="G255" s="97" t="s">
        <v>3308</v>
      </c>
      <c r="H255" s="98">
        <v>20300</v>
      </c>
      <c r="I255" s="99">
        <v>1437.7706860000001</v>
      </c>
      <c r="J255" s="99">
        <v>1430.2</v>
      </c>
      <c r="K255" s="99">
        <v>70.909524000000005</v>
      </c>
      <c r="L255" s="100"/>
    </row>
    <row r="256" spans="1:12" ht="15" customHeight="1" x14ac:dyDescent="0.25">
      <c r="A256" s="90" t="str">
        <f t="shared" si="3"/>
        <v>JEMAAFKAYNES</v>
      </c>
      <c r="B256" s="90" t="s">
        <v>3653</v>
      </c>
      <c r="C256" s="96" t="s">
        <v>3347</v>
      </c>
      <c r="E256" s="97" t="s">
        <v>1645</v>
      </c>
      <c r="F256" s="97" t="s">
        <v>3348</v>
      </c>
      <c r="G256" s="97" t="s">
        <v>3308</v>
      </c>
      <c r="H256" s="98">
        <v>6100</v>
      </c>
      <c r="I256" s="99">
        <v>3515.3622999999998</v>
      </c>
      <c r="J256" s="99">
        <v>3438.6</v>
      </c>
      <c r="K256" s="99">
        <v>79.238237499999997</v>
      </c>
      <c r="L256" s="100"/>
    </row>
    <row r="257" spans="1:12" ht="15" customHeight="1" x14ac:dyDescent="0.25">
      <c r="A257" s="90" t="str">
        <f t="shared" si="3"/>
        <v>JEMAAFFORTIS</v>
      </c>
      <c r="B257" s="90" t="s">
        <v>3653</v>
      </c>
      <c r="C257" s="96" t="s">
        <v>3351</v>
      </c>
      <c r="E257" s="97" t="s">
        <v>1645</v>
      </c>
      <c r="F257" s="97" t="s">
        <v>3352</v>
      </c>
      <c r="G257" s="97" t="s">
        <v>3308</v>
      </c>
      <c r="H257" s="98">
        <v>37975</v>
      </c>
      <c r="I257" s="99">
        <v>829.61019599999997</v>
      </c>
      <c r="J257" s="99">
        <v>797.55</v>
      </c>
      <c r="K257" s="99">
        <v>59.594452300000007</v>
      </c>
      <c r="L257" s="100"/>
    </row>
    <row r="258" spans="1:12" ht="15" customHeight="1" x14ac:dyDescent="0.25">
      <c r="A258" s="90" t="str">
        <f t="shared" si="3"/>
        <v>JEMAAFSBIN</v>
      </c>
      <c r="B258" s="90" t="s">
        <v>3653</v>
      </c>
      <c r="C258" s="96" t="s">
        <v>3569</v>
      </c>
      <c r="E258" s="97" t="s">
        <v>1645</v>
      </c>
      <c r="F258" s="97" t="s">
        <v>3570</v>
      </c>
      <c r="G258" s="97" t="s">
        <v>3308</v>
      </c>
      <c r="H258" s="98">
        <v>25500</v>
      </c>
      <c r="I258" s="99">
        <v>1055.0323269999999</v>
      </c>
      <c r="J258" s="99">
        <v>984.3</v>
      </c>
      <c r="K258" s="99">
        <v>46.159334999999999</v>
      </c>
      <c r="L258" s="100"/>
    </row>
    <row r="259" spans="1:12" ht="15" customHeight="1" x14ac:dyDescent="0.25">
      <c r="A259" s="90" t="str">
        <f t="shared" si="3"/>
        <v>JEMAAFJSWSTEEL</v>
      </c>
      <c r="B259" s="90" t="s">
        <v>3653</v>
      </c>
      <c r="C259" s="96" t="s">
        <v>3617</v>
      </c>
      <c r="E259" s="97" t="s">
        <v>1645</v>
      </c>
      <c r="F259" s="97" t="s">
        <v>3619</v>
      </c>
      <c r="G259" s="97" t="s">
        <v>3308</v>
      </c>
      <c r="H259" s="98">
        <v>29025</v>
      </c>
      <c r="I259" s="99">
        <v>1153.748844</v>
      </c>
      <c r="J259" s="99">
        <v>1125.2</v>
      </c>
      <c r="K259" s="99">
        <v>58.6715704</v>
      </c>
      <c r="L259" s="100"/>
    </row>
    <row r="260" spans="1:12" ht="15" customHeight="1" x14ac:dyDescent="0.25">
      <c r="A260" s="90" t="str">
        <f t="shared" si="3"/>
        <v>JEMAAFADANIPORTS</v>
      </c>
      <c r="B260" s="90" t="s">
        <v>3653</v>
      </c>
      <c r="C260" s="96" t="s">
        <v>3425</v>
      </c>
      <c r="E260" s="97" t="s">
        <v>1645</v>
      </c>
      <c r="F260" s="97" t="s">
        <v>3426</v>
      </c>
      <c r="G260" s="97" t="s">
        <v>3308</v>
      </c>
      <c r="H260" s="98">
        <v>2375</v>
      </c>
      <c r="I260" s="99">
        <v>1366.48</v>
      </c>
      <c r="J260" s="99">
        <v>1315.2</v>
      </c>
      <c r="K260" s="99">
        <v>6.7276031000000014</v>
      </c>
      <c r="L260" s="100"/>
    </row>
    <row r="261" spans="1:12" ht="15" customHeight="1" x14ac:dyDescent="0.25">
      <c r="A261" s="90" t="str">
        <f t="shared" si="3"/>
        <v>JEMAAFAUROPHARMA</v>
      </c>
      <c r="B261" s="90" t="s">
        <v>3653</v>
      </c>
      <c r="C261" s="96" t="s">
        <v>3435</v>
      </c>
      <c r="E261" s="97" t="s">
        <v>1645</v>
      </c>
      <c r="F261" s="97" t="s">
        <v>3436</v>
      </c>
      <c r="G261" s="97" t="s">
        <v>3308</v>
      </c>
      <c r="H261" s="98">
        <v>44000</v>
      </c>
      <c r="I261" s="99">
        <v>1322.66372</v>
      </c>
      <c r="J261" s="99">
        <v>1306.4000000000001</v>
      </c>
      <c r="K261" s="99">
        <v>194.46812</v>
      </c>
      <c r="L261" s="100"/>
    </row>
    <row r="262" spans="1:12" ht="15" customHeight="1" x14ac:dyDescent="0.25">
      <c r="A262" s="90" t="str">
        <f t="shared" si="3"/>
        <v>JEMAAFAXISBANK</v>
      </c>
      <c r="B262" s="90" t="s">
        <v>3653</v>
      </c>
      <c r="C262" s="96" t="s">
        <v>3581</v>
      </c>
      <c r="E262" s="97" t="s">
        <v>1645</v>
      </c>
      <c r="F262" s="97" t="s">
        <v>3583</v>
      </c>
      <c r="G262" s="97" t="s">
        <v>3308</v>
      </c>
      <c r="H262" s="98">
        <v>25625</v>
      </c>
      <c r="I262" s="99">
        <v>1176.802439</v>
      </c>
      <c r="J262" s="99">
        <v>1167.5</v>
      </c>
      <c r="K262" s="99">
        <v>54.834425000000003</v>
      </c>
      <c r="L262" s="100"/>
    </row>
    <row r="263" spans="1:12" ht="15" customHeight="1" x14ac:dyDescent="0.25">
      <c r="A263" s="90" t="str">
        <f t="shared" ref="A263:A326" si="4">B263&amp;C263</f>
        <v>JEMAAFBAJFINANCE</v>
      </c>
      <c r="B263" s="90" t="s">
        <v>3653</v>
      </c>
      <c r="C263" s="96" t="s">
        <v>3584</v>
      </c>
      <c r="E263" s="97" t="s">
        <v>1645</v>
      </c>
      <c r="F263" s="97" t="s">
        <v>3586</v>
      </c>
      <c r="G263" s="97" t="s">
        <v>3308</v>
      </c>
      <c r="H263" s="98">
        <v>9000</v>
      </c>
      <c r="I263" s="99">
        <v>825.875</v>
      </c>
      <c r="J263" s="99">
        <v>804.5</v>
      </c>
      <c r="K263" s="99">
        <v>14.304667500000001</v>
      </c>
      <c r="L263" s="100"/>
    </row>
    <row r="264" spans="1:12" ht="15" customHeight="1" x14ac:dyDescent="0.25">
      <c r="A264" s="90" t="str">
        <f t="shared" si="4"/>
        <v>JEMAAFBANKBARODA</v>
      </c>
      <c r="B264" s="90" t="s">
        <v>3653</v>
      </c>
      <c r="C264" s="96" t="s">
        <v>3590</v>
      </c>
      <c r="E264" s="97" t="s">
        <v>1645</v>
      </c>
      <c r="F264" s="97" t="s">
        <v>3592</v>
      </c>
      <c r="G264" s="97" t="s">
        <v>3308</v>
      </c>
      <c r="H264" s="98">
        <v>17550</v>
      </c>
      <c r="I264" s="99">
        <v>274.82499999999999</v>
      </c>
      <c r="J264" s="99">
        <v>248.85</v>
      </c>
      <c r="K264" s="99">
        <v>8.8914004000000002</v>
      </c>
      <c r="L264" s="100"/>
    </row>
    <row r="265" spans="1:12" ht="15" customHeight="1" x14ac:dyDescent="0.25">
      <c r="A265" s="90" t="str">
        <f t="shared" si="4"/>
        <v>JEMAAFBEL</v>
      </c>
      <c r="B265" s="90" t="s">
        <v>3653</v>
      </c>
      <c r="C265" s="96" t="s">
        <v>3309</v>
      </c>
      <c r="E265" s="97" t="s">
        <v>1645</v>
      </c>
      <c r="F265" s="97" t="s">
        <v>3310</v>
      </c>
      <c r="G265" s="97" t="s">
        <v>3308</v>
      </c>
      <c r="H265" s="98">
        <v>270750</v>
      </c>
      <c r="I265" s="99">
        <v>411.59364699999998</v>
      </c>
      <c r="J265" s="99">
        <v>402.6</v>
      </c>
      <c r="K265" s="99">
        <v>222.1117931</v>
      </c>
      <c r="L265" s="100"/>
    </row>
    <row r="266" spans="1:12" ht="15" customHeight="1" x14ac:dyDescent="0.25">
      <c r="A266" s="90" t="str">
        <f t="shared" si="4"/>
        <v>JEMAAFBHARTIARTL</v>
      </c>
      <c r="B266" s="90" t="s">
        <v>3653</v>
      </c>
      <c r="C266" s="96" t="s">
        <v>3593</v>
      </c>
      <c r="E266" s="97" t="s">
        <v>1645</v>
      </c>
      <c r="F266" s="97" t="s">
        <v>3595</v>
      </c>
      <c r="G266" s="97" t="s">
        <v>3308</v>
      </c>
      <c r="H266" s="98">
        <v>193325</v>
      </c>
      <c r="I266" s="99">
        <v>1833.2628709999999</v>
      </c>
      <c r="J266" s="99">
        <v>1790.5</v>
      </c>
      <c r="K266" s="99">
        <v>632.61643090000007</v>
      </c>
      <c r="L266" s="100"/>
    </row>
    <row r="267" spans="1:12" ht="15" customHeight="1" x14ac:dyDescent="0.25">
      <c r="A267" s="90" t="str">
        <f t="shared" si="4"/>
        <v>JEMAAFDABUR</v>
      </c>
      <c r="B267" s="90" t="s">
        <v>3653</v>
      </c>
      <c r="C267" s="96" t="s">
        <v>3335</v>
      </c>
      <c r="E267" s="97" t="s">
        <v>1645</v>
      </c>
      <c r="F267" s="97" t="s">
        <v>3336</v>
      </c>
      <c r="G267" s="97" t="s">
        <v>3308</v>
      </c>
      <c r="H267" s="98">
        <v>27500</v>
      </c>
      <c r="I267" s="99">
        <v>432.03407299999998</v>
      </c>
      <c r="J267" s="99">
        <v>412.95</v>
      </c>
      <c r="K267" s="99">
        <v>20.490142500000001</v>
      </c>
      <c r="L267" s="100"/>
    </row>
    <row r="268" spans="1:12" ht="15" customHeight="1" x14ac:dyDescent="0.25">
      <c r="A268" s="90" t="str">
        <f t="shared" si="4"/>
        <v>JEMAAFDIVISLAB</v>
      </c>
      <c r="B268" s="90" t="s">
        <v>3653</v>
      </c>
      <c r="C268" s="96" t="s">
        <v>3339</v>
      </c>
      <c r="E268" s="97" t="s">
        <v>1645</v>
      </c>
      <c r="F268" s="97" t="s">
        <v>3340</v>
      </c>
      <c r="G268" s="97" t="s">
        <v>3308</v>
      </c>
      <c r="H268" s="98">
        <v>4600</v>
      </c>
      <c r="I268" s="99">
        <v>6054.2716910000008</v>
      </c>
      <c r="J268" s="99">
        <v>5964</v>
      </c>
      <c r="K268" s="99">
        <v>49.011159999999997</v>
      </c>
      <c r="L268" s="100"/>
    </row>
    <row r="269" spans="1:12" ht="15" customHeight="1" x14ac:dyDescent="0.25">
      <c r="A269" s="90" t="str">
        <f t="shared" si="4"/>
        <v>JEMAAFGLENMARK</v>
      </c>
      <c r="B269" s="90" t="s">
        <v>3653</v>
      </c>
      <c r="C269" s="96" t="s">
        <v>3391</v>
      </c>
      <c r="E269" s="97" t="s">
        <v>1645</v>
      </c>
      <c r="F269" s="97" t="s">
        <v>3392</v>
      </c>
      <c r="G269" s="97" t="s">
        <v>3308</v>
      </c>
      <c r="H269" s="98">
        <v>16125</v>
      </c>
      <c r="I269" s="99">
        <v>2169.1255679999999</v>
      </c>
      <c r="J269" s="99">
        <v>2142.6999999999998</v>
      </c>
      <c r="K269" s="99">
        <v>121.8467888</v>
      </c>
      <c r="L269" s="100"/>
    </row>
    <row r="270" spans="1:12" ht="15" customHeight="1" x14ac:dyDescent="0.25">
      <c r="A270" s="90" t="str">
        <f t="shared" si="4"/>
        <v>JEMAAFGRASIM</v>
      </c>
      <c r="B270" s="90" t="s">
        <v>3653</v>
      </c>
      <c r="C270" s="96" t="s">
        <v>3399</v>
      </c>
      <c r="E270" s="97" t="s">
        <v>1645</v>
      </c>
      <c r="F270" s="97" t="s">
        <v>3400</v>
      </c>
      <c r="G270" s="97" t="s">
        <v>3308</v>
      </c>
      <c r="H270" s="98">
        <v>76500</v>
      </c>
      <c r="I270" s="99">
        <v>2624.4917690000002</v>
      </c>
      <c r="J270" s="99">
        <v>2562.6</v>
      </c>
      <c r="K270" s="99">
        <v>356.65600499999999</v>
      </c>
      <c r="L270" s="100"/>
    </row>
    <row r="271" spans="1:12" ht="15" customHeight="1" x14ac:dyDescent="0.25">
      <c r="A271" s="90" t="str">
        <f t="shared" si="4"/>
        <v>JEMAAFHAL</v>
      </c>
      <c r="B271" s="90" t="s">
        <v>3653</v>
      </c>
      <c r="C271" s="96" t="s">
        <v>3605</v>
      </c>
      <c r="E271" s="97" t="s">
        <v>1645</v>
      </c>
      <c r="F271" s="97" t="s">
        <v>3607</v>
      </c>
      <c r="G271" s="97" t="s">
        <v>3308</v>
      </c>
      <c r="H271" s="98">
        <v>32850</v>
      </c>
      <c r="I271" s="99">
        <v>3653.6109000000001</v>
      </c>
      <c r="J271" s="99">
        <v>3500.5</v>
      </c>
      <c r="K271" s="99">
        <v>243.24258829999999</v>
      </c>
      <c r="L271" s="100"/>
    </row>
    <row r="272" spans="1:12" ht="15" customHeight="1" x14ac:dyDescent="0.25">
      <c r="A272" s="90" t="str">
        <f t="shared" si="4"/>
        <v>JEMAAFHDFCBANK</v>
      </c>
      <c r="B272" s="90" t="s">
        <v>3653</v>
      </c>
      <c r="C272" s="96" t="s">
        <v>3599</v>
      </c>
      <c r="E272" s="97" t="s">
        <v>1645</v>
      </c>
      <c r="F272" s="97" t="s">
        <v>3601</v>
      </c>
      <c r="G272" s="97" t="s">
        <v>3308</v>
      </c>
      <c r="H272" s="98">
        <v>2600950</v>
      </c>
      <c r="I272" s="99">
        <v>778.89566100000002</v>
      </c>
      <c r="J272" s="99">
        <v>735.9</v>
      </c>
      <c r="K272" s="99">
        <v>3493.0108263000002</v>
      </c>
      <c r="L272" s="100"/>
    </row>
    <row r="273" spans="1:12" ht="15" customHeight="1" x14ac:dyDescent="0.25">
      <c r="A273" s="90" t="str">
        <f t="shared" si="4"/>
        <v>JEMAAFHINDALCO</v>
      </c>
      <c r="B273" s="90" t="s">
        <v>3653</v>
      </c>
      <c r="C273" s="96" t="s">
        <v>3407</v>
      </c>
      <c r="E273" s="97" t="s">
        <v>1645</v>
      </c>
      <c r="F273" s="97" t="s">
        <v>3408</v>
      </c>
      <c r="G273" s="97" t="s">
        <v>3308</v>
      </c>
      <c r="H273" s="98">
        <v>11900</v>
      </c>
      <c r="I273" s="99">
        <v>872.29409999999996</v>
      </c>
      <c r="J273" s="99">
        <v>887.9</v>
      </c>
      <c r="K273" s="99">
        <v>20.3265685</v>
      </c>
      <c r="L273" s="100"/>
    </row>
    <row r="274" spans="1:12" ht="15" customHeight="1" x14ac:dyDescent="0.25">
      <c r="A274" s="90" t="str">
        <f t="shared" si="4"/>
        <v>JEMAAFHINDPETRO</v>
      </c>
      <c r="B274" s="90" t="s">
        <v>3653</v>
      </c>
      <c r="C274" s="96" t="s">
        <v>3409</v>
      </c>
      <c r="E274" s="97" t="s">
        <v>1645</v>
      </c>
      <c r="F274" s="97" t="s">
        <v>3410</v>
      </c>
      <c r="G274" s="97" t="s">
        <v>3308</v>
      </c>
      <c r="H274" s="98">
        <v>149850</v>
      </c>
      <c r="I274" s="99">
        <v>344.93980299999998</v>
      </c>
      <c r="J274" s="99">
        <v>336.55</v>
      </c>
      <c r="K274" s="99">
        <v>115.06981500000001</v>
      </c>
      <c r="L274" s="100"/>
    </row>
    <row r="275" spans="1:12" ht="15" customHeight="1" x14ac:dyDescent="0.25">
      <c r="A275" s="90" t="str">
        <f t="shared" si="4"/>
        <v>JEMAAFICICIBANK</v>
      </c>
      <c r="B275" s="90" t="s">
        <v>3653</v>
      </c>
      <c r="C275" s="96" t="s">
        <v>3611</v>
      </c>
      <c r="E275" s="97" t="s">
        <v>1645</v>
      </c>
      <c r="F275" s="97" t="s">
        <v>3613</v>
      </c>
      <c r="G275" s="97" t="s">
        <v>3308</v>
      </c>
      <c r="H275" s="98">
        <v>161700</v>
      </c>
      <c r="I275" s="99">
        <v>1225.876634</v>
      </c>
      <c r="J275" s="99">
        <v>1211.8</v>
      </c>
      <c r="K275" s="99">
        <v>354.23538150000002</v>
      </c>
      <c r="L275" s="100"/>
    </row>
    <row r="276" spans="1:12" ht="15" customHeight="1" x14ac:dyDescent="0.25">
      <c r="A276" s="90" t="str">
        <f t="shared" si="4"/>
        <v>JEMAAFIDEA</v>
      </c>
      <c r="B276" s="90" t="s">
        <v>3653</v>
      </c>
      <c r="C276" s="96" t="s">
        <v>3647</v>
      </c>
      <c r="E276" s="97" t="s">
        <v>1645</v>
      </c>
      <c r="F276" s="97" t="s">
        <v>3649</v>
      </c>
      <c r="G276" s="97" t="s">
        <v>3308</v>
      </c>
      <c r="H276" s="98">
        <v>67257975</v>
      </c>
      <c r="I276" s="99">
        <v>8.9342349999999993</v>
      </c>
      <c r="J276" s="99">
        <v>8.58</v>
      </c>
      <c r="K276" s="99">
        <v>2869.0570686000001</v>
      </c>
      <c r="L276" s="100"/>
    </row>
    <row r="277" spans="1:12" ht="15" customHeight="1" x14ac:dyDescent="0.25">
      <c r="A277" s="90" t="str">
        <f t="shared" si="4"/>
        <v>JEMAAFITC</v>
      </c>
      <c r="B277" s="90" t="s">
        <v>3653</v>
      </c>
      <c r="C277" s="96" t="s">
        <v>3451</v>
      </c>
      <c r="E277" s="97" t="s">
        <v>1645</v>
      </c>
      <c r="F277" s="97" t="s">
        <v>3452</v>
      </c>
      <c r="G277" s="97" t="s">
        <v>3308</v>
      </c>
      <c r="H277" s="98">
        <v>179200</v>
      </c>
      <c r="I277" s="99">
        <v>296.10757899999999</v>
      </c>
      <c r="J277" s="99">
        <v>289.14999999999998</v>
      </c>
      <c r="K277" s="99">
        <v>93.773120000000006</v>
      </c>
      <c r="L277" s="100"/>
    </row>
    <row r="278" spans="1:12" ht="15" customHeight="1" x14ac:dyDescent="0.25">
      <c r="A278" s="90" t="str">
        <f t="shared" si="4"/>
        <v>JEMAAFKOTAKBANK</v>
      </c>
      <c r="B278" s="90" t="s">
        <v>3653</v>
      </c>
      <c r="C278" s="96" t="s">
        <v>3620</v>
      </c>
      <c r="E278" s="97" t="s">
        <v>1645</v>
      </c>
      <c r="F278" s="97" t="s">
        <v>3622</v>
      </c>
      <c r="G278" s="97" t="s">
        <v>3308</v>
      </c>
      <c r="H278" s="98">
        <v>260000</v>
      </c>
      <c r="I278" s="99">
        <v>368.52078</v>
      </c>
      <c r="J278" s="99">
        <v>354.55</v>
      </c>
      <c r="K278" s="99">
        <v>168.94735</v>
      </c>
      <c r="L278" s="100"/>
    </row>
    <row r="279" spans="1:12" ht="15" customHeight="1" x14ac:dyDescent="0.25">
      <c r="A279" s="90" t="str">
        <f t="shared" si="4"/>
        <v>JEMAAFM&amp;M</v>
      </c>
      <c r="B279" s="90" t="s">
        <v>3653</v>
      </c>
      <c r="C279" s="96" t="s">
        <v>3461</v>
      </c>
      <c r="E279" s="97" t="s">
        <v>1645</v>
      </c>
      <c r="F279" s="97" t="s">
        <v>3462</v>
      </c>
      <c r="G279" s="97" t="s">
        <v>3308</v>
      </c>
      <c r="H279" s="98">
        <v>37400</v>
      </c>
      <c r="I279" s="99">
        <v>3056.0887760000001</v>
      </c>
      <c r="J279" s="99">
        <v>2968.7</v>
      </c>
      <c r="K279" s="99">
        <v>216.35582099999999</v>
      </c>
      <c r="L279" s="100"/>
    </row>
    <row r="280" spans="1:12" ht="15" customHeight="1" x14ac:dyDescent="0.25">
      <c r="A280" s="90" t="str">
        <f t="shared" si="4"/>
        <v>JEMAAFNATIONALUM</v>
      </c>
      <c r="B280" s="90" t="s">
        <v>3653</v>
      </c>
      <c r="C280" s="96" t="s">
        <v>3477</v>
      </c>
      <c r="E280" s="97" t="s">
        <v>1645</v>
      </c>
      <c r="F280" s="97" t="s">
        <v>3478</v>
      </c>
      <c r="G280" s="97" t="s">
        <v>3308</v>
      </c>
      <c r="H280" s="98">
        <v>225000</v>
      </c>
      <c r="I280" s="99">
        <v>368.29248699999999</v>
      </c>
      <c r="J280" s="99">
        <v>387.1</v>
      </c>
      <c r="K280" s="99">
        <v>223.770375</v>
      </c>
      <c r="L280" s="100"/>
    </row>
    <row r="281" spans="1:12" ht="15" customHeight="1" x14ac:dyDescent="0.25">
      <c r="A281" s="90" t="str">
        <f t="shared" si="4"/>
        <v>JEMAAFPIDILITIND</v>
      </c>
      <c r="B281" s="90" t="s">
        <v>3653</v>
      </c>
      <c r="C281" s="96" t="s">
        <v>3497</v>
      </c>
      <c r="E281" s="97" t="s">
        <v>1645</v>
      </c>
      <c r="F281" s="97" t="s">
        <v>3498</v>
      </c>
      <c r="G281" s="97" t="s">
        <v>3308</v>
      </c>
      <c r="H281" s="98">
        <v>12500</v>
      </c>
      <c r="I281" s="99">
        <v>1319.0719799999999</v>
      </c>
      <c r="J281" s="99">
        <v>1286.5</v>
      </c>
      <c r="K281" s="99">
        <v>29.1870625</v>
      </c>
      <c r="L281" s="100"/>
    </row>
    <row r="282" spans="1:12" ht="15" customHeight="1" x14ac:dyDescent="0.25">
      <c r="A282" s="90" t="str">
        <f t="shared" si="4"/>
        <v>JEMAAFRELIANCE</v>
      </c>
      <c r="B282" s="90" t="s">
        <v>3653</v>
      </c>
      <c r="C282" s="96" t="s">
        <v>3632</v>
      </c>
      <c r="E282" s="97" t="s">
        <v>1645</v>
      </c>
      <c r="F282" s="97" t="s">
        <v>3634</v>
      </c>
      <c r="G282" s="97" t="s">
        <v>3308</v>
      </c>
      <c r="H282" s="98">
        <v>380500</v>
      </c>
      <c r="I282" s="99">
        <v>1386.5491529999999</v>
      </c>
      <c r="J282" s="99">
        <v>1349.3</v>
      </c>
      <c r="K282" s="99">
        <v>910.8466075</v>
      </c>
      <c r="L282" s="100"/>
    </row>
    <row r="283" spans="1:12" ht="15" customHeight="1" x14ac:dyDescent="0.25">
      <c r="A283" s="90" t="str">
        <f t="shared" si="4"/>
        <v>JEMAAFSAIL</v>
      </c>
      <c r="B283" s="90" t="s">
        <v>3653</v>
      </c>
      <c r="C283" s="96" t="s">
        <v>3553</v>
      </c>
      <c r="E283" s="97" t="s">
        <v>1645</v>
      </c>
      <c r="F283" s="97" t="s">
        <v>3554</v>
      </c>
      <c r="G283" s="97" t="s">
        <v>3308</v>
      </c>
      <c r="H283" s="98">
        <v>5400300</v>
      </c>
      <c r="I283" s="99">
        <v>147.804596</v>
      </c>
      <c r="J283" s="99">
        <v>153.72999999999999</v>
      </c>
      <c r="K283" s="99">
        <v>3083.7252085999999</v>
      </c>
      <c r="L283" s="100"/>
    </row>
    <row r="284" spans="1:12" ht="15" customHeight="1" x14ac:dyDescent="0.25">
      <c r="A284" s="90" t="str">
        <f t="shared" si="4"/>
        <v>JEMAAFSHRIRAMFIN</v>
      </c>
      <c r="B284" s="90" t="s">
        <v>3653</v>
      </c>
      <c r="C284" s="96" t="s">
        <v>3557</v>
      </c>
      <c r="E284" s="97" t="s">
        <v>1645</v>
      </c>
      <c r="F284" s="97" t="s">
        <v>3558</v>
      </c>
      <c r="G284" s="97" t="s">
        <v>3308</v>
      </c>
      <c r="H284" s="98">
        <v>45375</v>
      </c>
      <c r="I284" s="99">
        <v>913.68</v>
      </c>
      <c r="J284" s="99">
        <v>875.5</v>
      </c>
      <c r="K284" s="99">
        <v>93.43211629999999</v>
      </c>
      <c r="L284" s="100"/>
    </row>
    <row r="285" spans="1:12" ht="15" customHeight="1" x14ac:dyDescent="0.25">
      <c r="A285" s="90" t="str">
        <f t="shared" si="4"/>
        <v>JEMAAFTATACONSUM</v>
      </c>
      <c r="B285" s="90" t="s">
        <v>3653</v>
      </c>
      <c r="C285" s="96" t="s">
        <v>3507</v>
      </c>
      <c r="E285" s="97" t="s">
        <v>1645</v>
      </c>
      <c r="F285" s="97" t="s">
        <v>3508</v>
      </c>
      <c r="G285" s="97" t="s">
        <v>3308</v>
      </c>
      <c r="H285" s="98">
        <v>8250</v>
      </c>
      <c r="I285" s="99">
        <v>1051.9333329999999</v>
      </c>
      <c r="J285" s="99">
        <v>1020</v>
      </c>
      <c r="K285" s="99">
        <v>15.352301300000001</v>
      </c>
      <c r="L285" s="100"/>
    </row>
    <row r="286" spans="1:12" ht="15" customHeight="1" x14ac:dyDescent="0.25">
      <c r="C286" s="96"/>
      <c r="E286" s="97" t="s">
        <v>1645</v>
      </c>
      <c r="F286" s="97" t="s">
        <v>1570</v>
      </c>
      <c r="G286" s="97" t="s">
        <v>3308</v>
      </c>
      <c r="H286" s="98">
        <v>14270</v>
      </c>
      <c r="I286" s="99">
        <v>144517.826192712</v>
      </c>
      <c r="J286" s="99">
        <v>147850</v>
      </c>
      <c r="K286" s="99">
        <v>4439.3383514999996</v>
      </c>
      <c r="L286" s="100"/>
    </row>
    <row r="287" spans="1:12" ht="15" customHeight="1" x14ac:dyDescent="0.25">
      <c r="C287" s="96"/>
      <c r="E287" s="97" t="s">
        <v>1645</v>
      </c>
      <c r="F287" s="97" t="s">
        <v>1571</v>
      </c>
      <c r="G287" s="97" t="s">
        <v>3308</v>
      </c>
      <c r="H287" s="98">
        <v>7740</v>
      </c>
      <c r="I287" s="99">
        <v>311644.70155555563</v>
      </c>
      <c r="J287" s="99">
        <v>236284</v>
      </c>
      <c r="K287" s="127">
        <v>356.12119510000002</v>
      </c>
      <c r="L287" s="100"/>
    </row>
    <row r="288" spans="1:12" ht="15" customHeight="1" x14ac:dyDescent="0.25">
      <c r="C288" s="96"/>
      <c r="E288" s="97" t="s">
        <v>1645</v>
      </c>
      <c r="F288" s="97" t="s">
        <v>1572</v>
      </c>
      <c r="G288" s="97" t="s">
        <v>3308</v>
      </c>
      <c r="H288" s="98">
        <v>810</v>
      </c>
      <c r="I288" s="99">
        <v>240269.2592592593</v>
      </c>
      <c r="J288" s="99">
        <v>244997</v>
      </c>
      <c r="K288" s="128"/>
      <c r="L288" s="100"/>
    </row>
    <row r="289" spans="2:12" ht="15" customHeight="1" x14ac:dyDescent="0.25">
      <c r="C289" s="96"/>
      <c r="H289" s="103"/>
      <c r="I289" s="101"/>
      <c r="J289" s="101"/>
      <c r="K289" s="101"/>
      <c r="L289" s="100"/>
    </row>
    <row r="290" spans="2:12" ht="15" customHeight="1" x14ac:dyDescent="0.25">
      <c r="I290" s="101"/>
      <c r="J290" s="101"/>
      <c r="K290" s="101"/>
      <c r="L290" s="100"/>
    </row>
    <row r="291" spans="2:12" ht="15" customHeight="1" x14ac:dyDescent="0.25">
      <c r="E291" s="92" t="s">
        <v>3654</v>
      </c>
    </row>
    <row r="292" spans="2:12" ht="15" customHeight="1" x14ac:dyDescent="0.25">
      <c r="E292" s="93" t="s">
        <v>3299</v>
      </c>
      <c r="F292" s="93" t="s">
        <v>3655</v>
      </c>
    </row>
    <row r="293" spans="2:12" ht="15" customHeight="1" x14ac:dyDescent="0.25">
      <c r="B293" s="90" t="s">
        <v>3305</v>
      </c>
      <c r="E293" s="97" t="s">
        <v>3212</v>
      </c>
      <c r="F293" s="104" t="e">
        <f>#REF!</f>
        <v>#REF!</v>
      </c>
      <c r="H293" s="105"/>
    </row>
    <row r="294" spans="2:12" ht="15" customHeight="1" x14ac:dyDescent="0.25">
      <c r="B294" s="61" t="s">
        <v>3650</v>
      </c>
      <c r="E294" s="97" t="s">
        <v>3258</v>
      </c>
      <c r="F294" s="104" t="e">
        <f>#REF!</f>
        <v>#REF!</v>
      </c>
      <c r="H294" s="105"/>
    </row>
    <row r="295" spans="2:12" ht="15" customHeight="1" x14ac:dyDescent="0.25">
      <c r="B295" t="s">
        <v>3653</v>
      </c>
      <c r="E295" s="97" t="s">
        <v>1645</v>
      </c>
      <c r="F295" s="104" t="e">
        <f>#REF!</f>
        <v>#REF!</v>
      </c>
      <c r="H295" s="105"/>
    </row>
    <row r="297" spans="2:12" ht="15" customHeight="1" x14ac:dyDescent="0.25">
      <c r="D297" s="91" t="s">
        <v>3656</v>
      </c>
      <c r="E297" s="92" t="s">
        <v>3657</v>
      </c>
    </row>
    <row r="298" spans="2:12" ht="26.1" customHeight="1" x14ac:dyDescent="0.25">
      <c r="E298" s="93" t="s">
        <v>3299</v>
      </c>
      <c r="F298" s="93" t="s">
        <v>3658</v>
      </c>
      <c r="G298" s="106" t="s">
        <v>3659</v>
      </c>
      <c r="H298" s="106" t="s">
        <v>3660</v>
      </c>
      <c r="I298" s="106" t="s">
        <v>3661</v>
      </c>
      <c r="J298" s="106" t="s">
        <v>3662</v>
      </c>
    </row>
    <row r="299" spans="2:12" ht="15" customHeight="1" x14ac:dyDescent="0.25">
      <c r="E299" s="97" t="s">
        <v>3212</v>
      </c>
      <c r="F299" s="98">
        <v>1246446</v>
      </c>
      <c r="G299" s="98">
        <v>1063229</v>
      </c>
      <c r="H299" s="107">
        <v>839348607774.75732</v>
      </c>
      <c r="I299" s="107">
        <v>718095060721.54297</v>
      </c>
      <c r="J299" s="107">
        <v>4388189232.4897108</v>
      </c>
      <c r="K299" s="108"/>
    </row>
    <row r="300" spans="2:12" ht="15" customHeight="1" x14ac:dyDescent="0.25">
      <c r="E300" s="97" t="s">
        <v>3239</v>
      </c>
      <c r="F300" s="98">
        <v>7799</v>
      </c>
      <c r="G300" s="98">
        <v>8252</v>
      </c>
      <c r="H300" s="107">
        <v>5886140349.5464983</v>
      </c>
      <c r="I300" s="107">
        <v>6369839689.8695021</v>
      </c>
      <c r="J300" s="107">
        <v>-22174182.999999989</v>
      </c>
    </row>
    <row r="301" spans="2:12" ht="15" customHeight="1" x14ac:dyDescent="0.25">
      <c r="E301" s="97" t="s">
        <v>3258</v>
      </c>
      <c r="F301" s="98">
        <v>41662</v>
      </c>
      <c r="G301" s="98">
        <v>36380</v>
      </c>
      <c r="H301" s="107">
        <v>28604269206.221691</v>
      </c>
      <c r="I301" s="107">
        <v>25361159283.476891</v>
      </c>
      <c r="J301" s="107">
        <v>465630418.48000032</v>
      </c>
    </row>
    <row r="302" spans="2:12" ht="15" customHeight="1" x14ac:dyDescent="0.25">
      <c r="E302" s="97" t="s">
        <v>1645</v>
      </c>
      <c r="F302" s="98">
        <f>59254+30811</f>
        <v>90065</v>
      </c>
      <c r="G302" s="98">
        <f>49694+24102</f>
        <v>73796</v>
      </c>
      <c r="H302" s="107">
        <f>41358204685.6835+H303</f>
        <v>60049961195.627502</v>
      </c>
      <c r="I302" s="107">
        <f>34938186596.9435+I303</f>
        <v>50007742635.987495</v>
      </c>
      <c r="J302" s="107">
        <f>420633880.75+J303</f>
        <v>-1528467492.309999</v>
      </c>
    </row>
    <row r="303" spans="2:12" ht="15" customHeight="1" x14ac:dyDescent="0.25">
      <c r="F303" s="103"/>
      <c r="G303" s="109"/>
      <c r="H303" s="110">
        <v>18691756509.944</v>
      </c>
      <c r="I303" s="110">
        <v>15069556039.044001</v>
      </c>
      <c r="J303" s="110">
        <v>-1949101373.059999</v>
      </c>
    </row>
    <row r="304" spans="2:12" ht="15" customHeight="1" x14ac:dyDescent="0.25">
      <c r="D304" s="91" t="s">
        <v>3663</v>
      </c>
      <c r="E304" s="92" t="s">
        <v>3664</v>
      </c>
    </row>
    <row r="305" spans="1:12" ht="26.1" customHeight="1" x14ac:dyDescent="0.25">
      <c r="E305" s="93" t="s">
        <v>3299</v>
      </c>
      <c r="F305" s="93" t="s">
        <v>3300</v>
      </c>
      <c r="G305" s="93" t="s">
        <v>3301</v>
      </c>
      <c r="H305" s="93" t="s">
        <v>150</v>
      </c>
      <c r="I305" s="93" t="s">
        <v>3302</v>
      </c>
      <c r="J305" s="93" t="s">
        <v>3303</v>
      </c>
      <c r="K305" s="93" t="s">
        <v>3304</v>
      </c>
      <c r="L305" s="106" t="s">
        <v>3665</v>
      </c>
    </row>
    <row r="306" spans="1:12" ht="12.95" customHeight="1" x14ac:dyDescent="0.25">
      <c r="A306" s="90" t="str">
        <f t="shared" ref="A306:A336" si="5">B306&amp;C306</f>
        <v>JEARFDTECHM</v>
      </c>
      <c r="B306" s="90" t="s">
        <v>3666</v>
      </c>
      <c r="C306" s="96" t="s">
        <v>3667</v>
      </c>
      <c r="E306" s="97" t="s">
        <v>3239</v>
      </c>
      <c r="F306" s="97" t="s">
        <v>3668</v>
      </c>
      <c r="G306" s="97" t="s">
        <v>3669</v>
      </c>
      <c r="H306" s="98">
        <v>99600</v>
      </c>
      <c r="I306" s="111">
        <v>1389.0800999999999</v>
      </c>
      <c r="J306" s="111">
        <v>1368.6</v>
      </c>
      <c r="K306" s="112">
        <v>246.61507800000001</v>
      </c>
      <c r="L306" s="104" t="e">
        <f>#REF!</f>
        <v>#REF!</v>
      </c>
    </row>
    <row r="307" spans="1:12" ht="12.95" customHeight="1" x14ac:dyDescent="0.25">
      <c r="A307" s="90" t="str">
        <f t="shared" si="5"/>
        <v>JEARFDUNIONBANK</v>
      </c>
      <c r="B307" s="90" t="s">
        <v>3666</v>
      </c>
      <c r="C307" s="96" t="s">
        <v>3670</v>
      </c>
      <c r="E307" s="97" t="s">
        <v>3239</v>
      </c>
      <c r="F307" s="97" t="s">
        <v>3671</v>
      </c>
      <c r="G307" s="97" t="s">
        <v>3669</v>
      </c>
      <c r="H307" s="98">
        <v>1203600</v>
      </c>
      <c r="I307" s="111">
        <v>173.4016</v>
      </c>
      <c r="J307" s="111">
        <v>163.18</v>
      </c>
      <c r="K307" s="112">
        <v>475.78127460000002</v>
      </c>
      <c r="L307" s="104" t="e">
        <f>#REF!</f>
        <v>#REF!</v>
      </c>
    </row>
    <row r="308" spans="1:12" ht="12.95" customHeight="1" x14ac:dyDescent="0.25">
      <c r="A308" s="90" t="str">
        <f t="shared" si="5"/>
        <v>JEARFDPREMIERENE</v>
      </c>
      <c r="B308" s="90" t="s">
        <v>3666</v>
      </c>
      <c r="C308" s="96" t="s">
        <v>3672</v>
      </c>
      <c r="E308" s="97" t="s">
        <v>3239</v>
      </c>
      <c r="F308" s="97" t="s">
        <v>3673</v>
      </c>
      <c r="G308" s="97" t="s">
        <v>3669</v>
      </c>
      <c r="H308" s="98">
        <v>1091925</v>
      </c>
      <c r="I308" s="111">
        <v>892.76115900000002</v>
      </c>
      <c r="J308" s="111">
        <v>868.1</v>
      </c>
      <c r="K308" s="112">
        <v>2470.0517319</v>
      </c>
      <c r="L308" s="104" t="e">
        <f>#REF!</f>
        <v>#REF!</v>
      </c>
    </row>
    <row r="309" spans="1:12" ht="12.95" customHeight="1" x14ac:dyDescent="0.25">
      <c r="A309" s="90" t="str">
        <f t="shared" si="5"/>
        <v>JEARFDHCLTECH</v>
      </c>
      <c r="B309" s="90" t="s">
        <v>3666</v>
      </c>
      <c r="C309" s="96" t="s">
        <v>3674</v>
      </c>
      <c r="E309" s="97" t="s">
        <v>3239</v>
      </c>
      <c r="F309" s="97" t="s">
        <v>3675</v>
      </c>
      <c r="G309" s="97" t="s">
        <v>3669</v>
      </c>
      <c r="H309" s="98">
        <v>1170750</v>
      </c>
      <c r="I309" s="111">
        <v>1358.7574059999999</v>
      </c>
      <c r="J309" s="111">
        <v>1322.4</v>
      </c>
      <c r="K309" s="112">
        <v>2834.7374076999999</v>
      </c>
      <c r="L309" s="104" t="e">
        <f>#REF!</f>
        <v>#REF!</v>
      </c>
    </row>
    <row r="310" spans="1:12" ht="12.95" customHeight="1" x14ac:dyDescent="0.25">
      <c r="A310" s="90" t="str">
        <f t="shared" si="5"/>
        <v>JEARFDINFY</v>
      </c>
      <c r="B310" s="90" t="s">
        <v>3666</v>
      </c>
      <c r="C310" s="96" t="s">
        <v>3676</v>
      </c>
      <c r="E310" s="97" t="s">
        <v>3239</v>
      </c>
      <c r="F310" s="97" t="s">
        <v>3677</v>
      </c>
      <c r="G310" s="97" t="s">
        <v>3669</v>
      </c>
      <c r="H310" s="98">
        <v>1014800</v>
      </c>
      <c r="I310" s="111">
        <v>1261.494265</v>
      </c>
      <c r="J310" s="111">
        <v>1244.2</v>
      </c>
      <c r="K310" s="112">
        <v>2291.3625860000002</v>
      </c>
      <c r="L310" s="104" t="e">
        <f>#REF!</f>
        <v>#REF!</v>
      </c>
    </row>
    <row r="311" spans="1:12" ht="12.95" customHeight="1" x14ac:dyDescent="0.25">
      <c r="A311" s="90" t="str">
        <f t="shared" si="5"/>
        <v>JEARFDPERSISTENT</v>
      </c>
      <c r="B311" s="90" t="s">
        <v>3666</v>
      </c>
      <c r="C311" s="96" t="s">
        <v>3678</v>
      </c>
      <c r="E311" s="97" t="s">
        <v>3239</v>
      </c>
      <c r="F311" s="97" t="s">
        <v>3679</v>
      </c>
      <c r="G311" s="97" t="s">
        <v>3669</v>
      </c>
      <c r="H311" s="98">
        <v>187100</v>
      </c>
      <c r="I311" s="111">
        <v>4791.3592660000004</v>
      </c>
      <c r="J311" s="111">
        <v>4695.3999999999996</v>
      </c>
      <c r="K311" s="112">
        <v>1964.1533480000001</v>
      </c>
      <c r="L311" s="104" t="e">
        <f>#REF!</f>
        <v>#REF!</v>
      </c>
    </row>
    <row r="312" spans="1:12" ht="12.95" customHeight="1" x14ac:dyDescent="0.25">
      <c r="A312" s="90" t="str">
        <f t="shared" si="5"/>
        <v>JEARFDPIIND</v>
      </c>
      <c r="B312" s="90" t="s">
        <v>3666</v>
      </c>
      <c r="C312" s="96" t="s">
        <v>3680</v>
      </c>
      <c r="E312" s="97" t="s">
        <v>3239</v>
      </c>
      <c r="F312" s="97" t="s">
        <v>3681</v>
      </c>
      <c r="G312" s="97" t="s">
        <v>3669</v>
      </c>
      <c r="H312" s="98">
        <v>54075</v>
      </c>
      <c r="I312" s="111">
        <v>2868.3433340000001</v>
      </c>
      <c r="J312" s="111">
        <v>2723</v>
      </c>
      <c r="K312" s="112">
        <v>270.60049279999998</v>
      </c>
      <c r="L312" s="104" t="e">
        <f>#REF!</f>
        <v>#REF!</v>
      </c>
    </row>
    <row r="313" spans="1:12" ht="12.95" customHeight="1" x14ac:dyDescent="0.25">
      <c r="A313" s="90" t="str">
        <f t="shared" si="5"/>
        <v>JEARFDPOLYCAB</v>
      </c>
      <c r="B313" s="90" t="s">
        <v>3666</v>
      </c>
      <c r="C313" s="96" t="s">
        <v>3682</v>
      </c>
      <c r="E313" s="97" t="s">
        <v>3239</v>
      </c>
      <c r="F313" s="97" t="s">
        <v>3683</v>
      </c>
      <c r="G313" s="97" t="s">
        <v>3669</v>
      </c>
      <c r="H313" s="98">
        <v>5625</v>
      </c>
      <c r="I313" s="111">
        <v>6849.0888729999997</v>
      </c>
      <c r="J313" s="111">
        <v>6759</v>
      </c>
      <c r="K313" s="112">
        <v>86.895421899999988</v>
      </c>
      <c r="L313" s="104" t="e">
        <f>#REF!</f>
        <v>#REF!</v>
      </c>
    </row>
    <row r="314" spans="1:12" ht="12.95" customHeight="1" x14ac:dyDescent="0.25">
      <c r="A314" s="90" t="str">
        <f t="shared" si="5"/>
        <v>JEARFDNIFTY</v>
      </c>
      <c r="B314" s="90" t="s">
        <v>3666</v>
      </c>
      <c r="C314" s="96" t="s">
        <v>3684</v>
      </c>
      <c r="E314" s="97" t="s">
        <v>3239</v>
      </c>
      <c r="F314" s="97" t="s">
        <v>2610</v>
      </c>
      <c r="G314" s="97" t="s">
        <v>3308</v>
      </c>
      <c r="H314" s="98">
        <v>99970</v>
      </c>
      <c r="I314" s="111">
        <v>22885.612937000002</v>
      </c>
      <c r="J314" s="111">
        <v>22426.2</v>
      </c>
      <c r="K314" s="112">
        <v>-1306.1393917</v>
      </c>
      <c r="L314" s="104" t="e">
        <f>#REF!</f>
        <v>#REF!</v>
      </c>
    </row>
    <row r="315" spans="1:12" ht="12.95" customHeight="1" x14ac:dyDescent="0.25">
      <c r="A315" s="90" t="str">
        <f t="shared" si="5"/>
        <v>JEBCYFASHOKLEY</v>
      </c>
      <c r="B315" s="90" t="s">
        <v>3685</v>
      </c>
      <c r="C315" s="96" t="s">
        <v>3431</v>
      </c>
      <c r="E315" s="97" t="s">
        <v>2878</v>
      </c>
      <c r="F315" s="97" t="s">
        <v>3432</v>
      </c>
      <c r="G315" s="97" t="s">
        <v>3669</v>
      </c>
      <c r="H315" s="98">
        <v>545000</v>
      </c>
      <c r="I315" s="111">
        <v>163.32040000000001</v>
      </c>
      <c r="J315" s="111">
        <v>154.85</v>
      </c>
      <c r="K315" s="112">
        <v>185.401915</v>
      </c>
      <c r="L315" s="104" t="e">
        <f>#REF!</f>
        <v>#REF!</v>
      </c>
    </row>
    <row r="316" spans="1:12" ht="12.95" customHeight="1" x14ac:dyDescent="0.25">
      <c r="A316" s="90" t="str">
        <f t="shared" si="5"/>
        <v>JEBCYFINFY</v>
      </c>
      <c r="B316" s="90" t="s">
        <v>3685</v>
      </c>
      <c r="C316" s="96" t="s">
        <v>3676</v>
      </c>
      <c r="E316" s="97" t="s">
        <v>2878</v>
      </c>
      <c r="F316" s="97" t="s">
        <v>3677</v>
      </c>
      <c r="G316" s="97" t="s">
        <v>3669</v>
      </c>
      <c r="H316" s="98">
        <v>90000</v>
      </c>
      <c r="I316" s="111">
        <v>1258.9938</v>
      </c>
      <c r="J316" s="111">
        <v>1244.2</v>
      </c>
      <c r="K316" s="112">
        <v>203.21504999999999</v>
      </c>
      <c r="L316" s="104" t="e">
        <f>#REF!</f>
        <v>#REF!</v>
      </c>
    </row>
    <row r="317" spans="1:12" ht="12.95" customHeight="1" x14ac:dyDescent="0.25">
      <c r="A317" s="90" t="str">
        <f t="shared" si="5"/>
        <v>JEBCYFMUTHOOTFIN</v>
      </c>
      <c r="B317" s="90" t="s">
        <v>3685</v>
      </c>
      <c r="C317" s="96" t="s">
        <v>3686</v>
      </c>
      <c r="E317" s="97" t="s">
        <v>2878</v>
      </c>
      <c r="F317" s="97" t="s">
        <v>3687</v>
      </c>
      <c r="G317" s="97" t="s">
        <v>3669</v>
      </c>
      <c r="H317" s="98">
        <v>29975</v>
      </c>
      <c r="I317" s="111">
        <v>3202.4935999999998</v>
      </c>
      <c r="J317" s="111">
        <v>3152.1</v>
      </c>
      <c r="K317" s="112">
        <v>225.20397349999999</v>
      </c>
      <c r="L317" s="104" t="e">
        <f>#REF!</f>
        <v>#REF!</v>
      </c>
    </row>
    <row r="318" spans="1:12" ht="12.95" customHeight="1" x14ac:dyDescent="0.25">
      <c r="A318" s="90" t="str">
        <f t="shared" si="5"/>
        <v>JEBCYFPOLYCAB</v>
      </c>
      <c r="B318" s="90" t="s">
        <v>3685</v>
      </c>
      <c r="C318" s="96" t="s">
        <v>3682</v>
      </c>
      <c r="E318" s="97" t="s">
        <v>2878</v>
      </c>
      <c r="F318" s="97" t="s">
        <v>3683</v>
      </c>
      <c r="G318" s="97" t="s">
        <v>3669</v>
      </c>
      <c r="H318" s="98">
        <v>4750</v>
      </c>
      <c r="I318" s="111">
        <v>6805.4737009999999</v>
      </c>
      <c r="J318" s="111">
        <v>6759</v>
      </c>
      <c r="K318" s="112">
        <v>73.378363800000002</v>
      </c>
      <c r="L318" s="104" t="e">
        <f>#REF!</f>
        <v>#REF!</v>
      </c>
    </row>
    <row r="319" spans="1:12" ht="12.95" customHeight="1" x14ac:dyDescent="0.25">
      <c r="A319" s="90" t="str">
        <f t="shared" si="5"/>
        <v>JEBCYFUNIONBANK</v>
      </c>
      <c r="B319" s="90" t="s">
        <v>3685</v>
      </c>
      <c r="C319" s="96" t="s">
        <v>3670</v>
      </c>
      <c r="E319" s="97" t="s">
        <v>2878</v>
      </c>
      <c r="F319" s="97" t="s">
        <v>3671</v>
      </c>
      <c r="G319" s="97" t="s">
        <v>3669</v>
      </c>
      <c r="H319" s="98">
        <v>128325</v>
      </c>
      <c r="I319" s="111">
        <v>174.2131</v>
      </c>
      <c r="J319" s="111">
        <v>163.18</v>
      </c>
      <c r="K319" s="112">
        <v>50.726680000000002</v>
      </c>
      <c r="L319" s="104" t="e">
        <f>#REF!</f>
        <v>#REF!</v>
      </c>
    </row>
    <row r="320" spans="1:12" ht="12.95" customHeight="1" x14ac:dyDescent="0.25">
      <c r="A320" s="90" t="str">
        <f t="shared" si="5"/>
        <v>JEDGEFHCLTECH</v>
      </c>
      <c r="B320" s="90" t="s">
        <v>3688</v>
      </c>
      <c r="C320" s="96" t="s">
        <v>3674</v>
      </c>
      <c r="E320" s="97" t="s">
        <v>2885</v>
      </c>
      <c r="F320" s="97" t="s">
        <v>3675</v>
      </c>
      <c r="G320" s="97" t="s">
        <v>3669</v>
      </c>
      <c r="H320" s="98">
        <v>44800</v>
      </c>
      <c r="I320" s="111">
        <v>1358.8266000000001</v>
      </c>
      <c r="J320" s="111">
        <v>1322.4</v>
      </c>
      <c r="K320" s="112">
        <v>108.47423999999999</v>
      </c>
      <c r="L320" s="104" t="e">
        <f>#REF!</f>
        <v>#REF!</v>
      </c>
    </row>
    <row r="321" spans="1:12" ht="12.95" customHeight="1" x14ac:dyDescent="0.25">
      <c r="A321" s="90" t="str">
        <f t="shared" si="5"/>
        <v>JEDGEFINFY</v>
      </c>
      <c r="B321" s="90" t="s">
        <v>3688</v>
      </c>
      <c r="C321" s="96" t="s">
        <v>3676</v>
      </c>
      <c r="E321" s="97" t="s">
        <v>2885</v>
      </c>
      <c r="F321" s="97" t="s">
        <v>3677</v>
      </c>
      <c r="G321" s="97" t="s">
        <v>3669</v>
      </c>
      <c r="H321" s="98">
        <v>315200</v>
      </c>
      <c r="I321" s="111">
        <v>1268.1236220000001</v>
      </c>
      <c r="J321" s="111">
        <v>1244.2</v>
      </c>
      <c r="K321" s="112">
        <v>711.70426400000008</v>
      </c>
      <c r="L321" s="104" t="e">
        <f>#REF!</f>
        <v>#REF!</v>
      </c>
    </row>
    <row r="322" spans="1:12" ht="12.95" customHeight="1" x14ac:dyDescent="0.25">
      <c r="A322" s="90" t="str">
        <f t="shared" si="5"/>
        <v>JEDGEFMUTHOOTFIN</v>
      </c>
      <c r="B322" s="90" t="s">
        <v>3688</v>
      </c>
      <c r="C322" s="96" t="s">
        <v>3686</v>
      </c>
      <c r="E322" s="97" t="s">
        <v>2885</v>
      </c>
      <c r="F322" s="97" t="s">
        <v>3687</v>
      </c>
      <c r="G322" s="97" t="s">
        <v>3669</v>
      </c>
      <c r="H322" s="98">
        <v>49775</v>
      </c>
      <c r="I322" s="111">
        <v>3186.8624</v>
      </c>
      <c r="J322" s="111">
        <v>3152.1</v>
      </c>
      <c r="K322" s="112">
        <v>373.96257050000003</v>
      </c>
      <c r="L322" s="104" t="e">
        <f>#REF!</f>
        <v>#REF!</v>
      </c>
    </row>
    <row r="323" spans="1:12" ht="12.95" customHeight="1" x14ac:dyDescent="0.25">
      <c r="A323" s="90" t="str">
        <f t="shared" si="5"/>
        <v>JEDGEFTECHM</v>
      </c>
      <c r="B323" s="90" t="s">
        <v>3688</v>
      </c>
      <c r="C323" s="96" t="s">
        <v>3667</v>
      </c>
      <c r="E323" s="97" t="s">
        <v>2885</v>
      </c>
      <c r="F323" s="97" t="s">
        <v>3668</v>
      </c>
      <c r="G323" s="97" t="s">
        <v>3669</v>
      </c>
      <c r="H323" s="98">
        <v>113400</v>
      </c>
      <c r="I323" s="111">
        <v>1405.8734999999999</v>
      </c>
      <c r="J323" s="111">
        <v>1368.6</v>
      </c>
      <c r="K323" s="112">
        <v>280.78463699999998</v>
      </c>
      <c r="L323" s="104" t="e">
        <f>#REF!</f>
        <v>#REF!</v>
      </c>
    </row>
    <row r="324" spans="1:12" ht="12.95" customHeight="1" x14ac:dyDescent="0.25">
      <c r="A324" s="90" t="str">
        <f t="shared" si="5"/>
        <v>JEESSFKFINTECH</v>
      </c>
      <c r="B324" s="90" t="s">
        <v>3650</v>
      </c>
      <c r="C324" s="96" t="s">
        <v>3689</v>
      </c>
      <c r="E324" s="97" t="s">
        <v>3258</v>
      </c>
      <c r="F324" s="97" t="s">
        <v>3690</v>
      </c>
      <c r="G324" s="97" t="s">
        <v>3669</v>
      </c>
      <c r="H324" s="98">
        <v>22500</v>
      </c>
      <c r="I324" s="111">
        <v>890.57336899999996</v>
      </c>
      <c r="J324" s="111">
        <v>848.2</v>
      </c>
      <c r="K324" s="112">
        <v>53.158275000000003</v>
      </c>
      <c r="L324" s="104" t="e">
        <f>#REF!</f>
        <v>#REF!</v>
      </c>
    </row>
    <row r="325" spans="1:12" ht="12.95" customHeight="1" x14ac:dyDescent="0.25">
      <c r="A325" s="90" t="str">
        <f t="shared" si="5"/>
        <v>JEESSFSWIGGY</v>
      </c>
      <c r="B325" s="90" t="s">
        <v>3650</v>
      </c>
      <c r="C325" s="96" t="s">
        <v>3361</v>
      </c>
      <c r="E325" s="97" t="s">
        <v>3258</v>
      </c>
      <c r="F325" s="97" t="s">
        <v>3362</v>
      </c>
      <c r="G325" s="97" t="s">
        <v>3669</v>
      </c>
      <c r="H325" s="98">
        <v>143000</v>
      </c>
      <c r="I325" s="111">
        <v>273.47769899999997</v>
      </c>
      <c r="J325" s="111">
        <v>261.05</v>
      </c>
      <c r="K325" s="112">
        <v>91.199680000000001</v>
      </c>
      <c r="L325" s="104" t="e">
        <f>#REF!</f>
        <v>#REF!</v>
      </c>
    </row>
    <row r="326" spans="1:12" ht="12.95" customHeight="1" x14ac:dyDescent="0.25">
      <c r="A326" s="90" t="str">
        <f t="shared" si="5"/>
        <v>JEESSFPOLYCAB</v>
      </c>
      <c r="B326" s="90" t="s">
        <v>3650</v>
      </c>
      <c r="C326" s="96" t="s">
        <v>3682</v>
      </c>
      <c r="E326" s="97" t="s">
        <v>3258</v>
      </c>
      <c r="F326" s="97" t="s">
        <v>3683</v>
      </c>
      <c r="G326" s="97" t="s">
        <v>3669</v>
      </c>
      <c r="H326" s="98">
        <v>3500</v>
      </c>
      <c r="I326" s="111">
        <v>6807.7321000000002</v>
      </c>
      <c r="J326" s="111">
        <v>6759</v>
      </c>
      <c r="K326" s="112">
        <v>54.068262500000003</v>
      </c>
      <c r="L326" s="104" t="e">
        <f>#REF!</f>
        <v>#REF!</v>
      </c>
    </row>
    <row r="327" spans="1:12" ht="12.95" customHeight="1" x14ac:dyDescent="0.25">
      <c r="A327" s="90" t="str">
        <f t="shared" si="5"/>
        <v>JEESSFTECHM</v>
      </c>
      <c r="B327" s="90" t="s">
        <v>3650</v>
      </c>
      <c r="C327" s="96" t="s">
        <v>3667</v>
      </c>
      <c r="E327" s="97" t="s">
        <v>3258</v>
      </c>
      <c r="F327" s="97" t="s">
        <v>3668</v>
      </c>
      <c r="G327" s="97" t="s">
        <v>3669</v>
      </c>
      <c r="H327" s="98">
        <v>26400</v>
      </c>
      <c r="I327" s="111">
        <v>1412.5273</v>
      </c>
      <c r="J327" s="111">
        <v>1368.6</v>
      </c>
      <c r="K327" s="112">
        <v>65.367851999999999</v>
      </c>
      <c r="L327" s="104" t="e">
        <f>#REF!</f>
        <v>#REF!</v>
      </c>
    </row>
    <row r="328" spans="1:12" ht="12.95" customHeight="1" x14ac:dyDescent="0.25">
      <c r="A328" s="90" t="str">
        <f t="shared" si="5"/>
        <v>JEESSFASTRAL</v>
      </c>
      <c r="B328" s="90" t="s">
        <v>3650</v>
      </c>
      <c r="C328" s="96" t="s">
        <v>3691</v>
      </c>
      <c r="E328" s="97" t="s">
        <v>3258</v>
      </c>
      <c r="F328" s="97" t="s">
        <v>3692</v>
      </c>
      <c r="G328" s="97" t="s">
        <v>3669</v>
      </c>
      <c r="H328" s="98">
        <v>22950</v>
      </c>
      <c r="I328" s="111">
        <v>1598.596278</v>
      </c>
      <c r="J328" s="111">
        <v>1586.3</v>
      </c>
      <c r="K328" s="112">
        <v>72.268517299999999</v>
      </c>
      <c r="L328" s="104" t="e">
        <f>#REF!</f>
        <v>#REF!</v>
      </c>
    </row>
    <row r="329" spans="1:12" ht="12.95" customHeight="1" x14ac:dyDescent="0.25">
      <c r="A329" s="90" t="str">
        <f t="shared" si="5"/>
        <v>JEESSFHCLTECH</v>
      </c>
      <c r="B329" s="90" t="s">
        <v>3650</v>
      </c>
      <c r="C329" s="96" t="s">
        <v>3674</v>
      </c>
      <c r="E329" s="97" t="s">
        <v>3258</v>
      </c>
      <c r="F329" s="97" t="s">
        <v>3675</v>
      </c>
      <c r="G329" s="97" t="s">
        <v>3669</v>
      </c>
      <c r="H329" s="98">
        <v>14350</v>
      </c>
      <c r="I329" s="111">
        <v>1359.222</v>
      </c>
      <c r="J329" s="111">
        <v>1322.4</v>
      </c>
      <c r="K329" s="112">
        <v>34.745654999999999</v>
      </c>
      <c r="L329" s="104" t="e">
        <f>#REF!</f>
        <v>#REF!</v>
      </c>
    </row>
    <row r="330" spans="1:12" ht="12.95" customHeight="1" x14ac:dyDescent="0.25">
      <c r="A330" s="90" t="str">
        <f t="shared" si="5"/>
        <v>JEESSFINFY</v>
      </c>
      <c r="B330" s="90" t="s">
        <v>3650</v>
      </c>
      <c r="C330" s="96" t="s">
        <v>3676</v>
      </c>
      <c r="E330" s="97" t="s">
        <v>3258</v>
      </c>
      <c r="F330" s="97" t="s">
        <v>3677</v>
      </c>
      <c r="G330" s="97" t="s">
        <v>3669</v>
      </c>
      <c r="H330" s="98">
        <v>36000</v>
      </c>
      <c r="I330" s="111">
        <v>1265.2811220000001</v>
      </c>
      <c r="J330" s="111">
        <v>1244.2</v>
      </c>
      <c r="K330" s="112">
        <v>81.286019999999994</v>
      </c>
      <c r="L330" s="104" t="e">
        <f>#REF!</f>
        <v>#REF!</v>
      </c>
    </row>
    <row r="331" spans="1:12" ht="12.95" customHeight="1" x14ac:dyDescent="0.25">
      <c r="A331" s="90" t="str">
        <f t="shared" si="5"/>
        <v>JEPRUAPREMIERENE</v>
      </c>
      <c r="B331" s="90" t="s">
        <v>3693</v>
      </c>
      <c r="C331" s="96" t="s">
        <v>3672</v>
      </c>
      <c r="E331" s="97" t="s">
        <v>2376</v>
      </c>
      <c r="F331" s="97" t="s">
        <v>3673</v>
      </c>
      <c r="G331" s="97" t="s">
        <v>3669</v>
      </c>
      <c r="H331" s="98">
        <v>257025</v>
      </c>
      <c r="I331" s="111">
        <v>894.48580000000004</v>
      </c>
      <c r="J331" s="111">
        <v>868.1</v>
      </c>
      <c r="K331" s="112">
        <v>581.41818019999994</v>
      </c>
      <c r="L331" s="104" t="e">
        <f>#REF!</f>
        <v>#REF!</v>
      </c>
    </row>
    <row r="332" spans="1:12" ht="12.95" customHeight="1" x14ac:dyDescent="0.25">
      <c r="A332" s="90" t="str">
        <f t="shared" si="5"/>
        <v>JEPRUABDL</v>
      </c>
      <c r="B332" s="90" t="s">
        <v>3693</v>
      </c>
      <c r="C332" s="96" t="s">
        <v>3694</v>
      </c>
      <c r="E332" s="97" t="s">
        <v>2376</v>
      </c>
      <c r="F332" s="97" t="s">
        <v>3695</v>
      </c>
      <c r="G332" s="97" t="s">
        <v>3669</v>
      </c>
      <c r="H332" s="98">
        <v>25550</v>
      </c>
      <c r="I332" s="111">
        <v>1147.9479779999999</v>
      </c>
      <c r="J332" s="111">
        <v>1097.2</v>
      </c>
      <c r="K332" s="112">
        <v>78.255955299999997</v>
      </c>
      <c r="L332" s="104" t="e">
        <f>#REF!</f>
        <v>#REF!</v>
      </c>
    </row>
    <row r="333" spans="1:12" ht="12.95" customHeight="1" x14ac:dyDescent="0.25">
      <c r="A333" s="90" t="str">
        <f t="shared" si="5"/>
        <v>JEPRUASWIGGY</v>
      </c>
      <c r="B333" s="90" t="s">
        <v>3693</v>
      </c>
      <c r="C333" s="96" t="s">
        <v>3361</v>
      </c>
      <c r="E333" s="97" t="s">
        <v>2376</v>
      </c>
      <c r="F333" s="97" t="s">
        <v>3362</v>
      </c>
      <c r="G333" s="97" t="s">
        <v>3669</v>
      </c>
      <c r="H333" s="98">
        <v>980200</v>
      </c>
      <c r="I333" s="111">
        <v>272.850031</v>
      </c>
      <c r="J333" s="111">
        <v>261.05</v>
      </c>
      <c r="K333" s="112">
        <v>625.13235200000008</v>
      </c>
      <c r="L333" s="104" t="e">
        <f>#REF!</f>
        <v>#REF!</v>
      </c>
    </row>
    <row r="334" spans="1:12" ht="12.95" customHeight="1" x14ac:dyDescent="0.25">
      <c r="A334" s="90" t="str">
        <f t="shared" si="5"/>
        <v>JEPRUAINFY</v>
      </c>
      <c r="B334" s="90" t="s">
        <v>3693</v>
      </c>
      <c r="C334" s="96" t="s">
        <v>3676</v>
      </c>
      <c r="E334" s="97" t="s">
        <v>2376</v>
      </c>
      <c r="F334" s="97" t="s">
        <v>3677</v>
      </c>
      <c r="G334" s="97" t="s">
        <v>3669</v>
      </c>
      <c r="H334" s="98">
        <v>441200</v>
      </c>
      <c r="I334" s="111">
        <v>1269.2110729999999</v>
      </c>
      <c r="J334" s="111">
        <v>1244.2</v>
      </c>
      <c r="K334" s="112">
        <v>996.20533400000011</v>
      </c>
      <c r="L334" s="104" t="e">
        <f>#REF!</f>
        <v>#REF!</v>
      </c>
    </row>
    <row r="335" spans="1:12" ht="12.95" customHeight="1" x14ac:dyDescent="0.25">
      <c r="A335" s="90" t="str">
        <f t="shared" si="5"/>
        <v>JEPRUASHREECEM</v>
      </c>
      <c r="B335" s="90" t="s">
        <v>3693</v>
      </c>
      <c r="C335" s="96" t="s">
        <v>3696</v>
      </c>
      <c r="E335" s="97" t="s">
        <v>2376</v>
      </c>
      <c r="F335" s="97" t="s">
        <v>3697</v>
      </c>
      <c r="G335" s="97" t="s">
        <v>3669</v>
      </c>
      <c r="H335" s="98">
        <v>6650</v>
      </c>
      <c r="I335" s="111">
        <v>22541.109</v>
      </c>
      <c r="J335" s="111">
        <v>23030</v>
      </c>
      <c r="K335" s="112">
        <v>280.17879749999997</v>
      </c>
      <c r="L335" s="104" t="e">
        <f>#REF!</f>
        <v>#REF!</v>
      </c>
    </row>
    <row r="336" spans="1:12" ht="12.95" customHeight="1" x14ac:dyDescent="0.25">
      <c r="A336" s="90" t="str">
        <f t="shared" si="5"/>
        <v>JEPRUATECHM</v>
      </c>
      <c r="B336" s="90" t="s">
        <v>3693</v>
      </c>
      <c r="C336" s="96" t="s">
        <v>3667</v>
      </c>
      <c r="E336" s="97" t="s">
        <v>2376</v>
      </c>
      <c r="F336" s="97" t="s">
        <v>3668</v>
      </c>
      <c r="G336" s="97" t="s">
        <v>3669</v>
      </c>
      <c r="H336" s="98">
        <v>137400</v>
      </c>
      <c r="I336" s="111">
        <v>1412.5699</v>
      </c>
      <c r="J336" s="111">
        <v>1368.6</v>
      </c>
      <c r="K336" s="112">
        <v>340.20995699999997</v>
      </c>
      <c r="L336" s="104" t="e">
        <f>#REF!</f>
        <v>#REF!</v>
      </c>
    </row>
    <row r="337" spans="1:12" ht="12.95" customHeight="1" x14ac:dyDescent="0.25">
      <c r="C337" s="96"/>
      <c r="E337" s="97" t="s">
        <v>1645</v>
      </c>
      <c r="F337" s="97" t="s">
        <v>1574</v>
      </c>
      <c r="G337" s="97" t="s">
        <v>3669</v>
      </c>
      <c r="H337" s="98">
        <v>3500</v>
      </c>
      <c r="I337" s="111">
        <v>146288.0857</v>
      </c>
      <c r="J337" s="111">
        <v>146050</v>
      </c>
      <c r="K337" s="113">
        <v>4439.3383514999996</v>
      </c>
      <c r="L337" s="104" t="e">
        <f>#REF!</f>
        <v>#REF!</v>
      </c>
    </row>
    <row r="338" spans="1:12" ht="12.95" customHeight="1" x14ac:dyDescent="0.25">
      <c r="C338" s="96"/>
      <c r="E338" s="97" t="s">
        <v>1645</v>
      </c>
      <c r="F338" s="97" t="s">
        <v>1573</v>
      </c>
      <c r="G338" s="97" t="s">
        <v>3669</v>
      </c>
      <c r="H338" s="98">
        <v>810</v>
      </c>
      <c r="I338" s="111">
        <v>235124.5309012346</v>
      </c>
      <c r="J338" s="111">
        <v>239682</v>
      </c>
      <c r="K338" s="113">
        <v>356.12119510000002</v>
      </c>
      <c r="L338" s="104" t="e">
        <f>#REF!</f>
        <v>#REF!</v>
      </c>
    </row>
    <row r="339" spans="1:12" ht="12.95" customHeight="1" x14ac:dyDescent="0.25">
      <c r="A339" s="90" t="str">
        <f>B339&amp;C339</f>
        <v>JEMOF1NIFTY</v>
      </c>
      <c r="B339" s="90" t="s">
        <v>3698</v>
      </c>
      <c r="C339" s="96" t="s">
        <v>3684</v>
      </c>
      <c r="E339" s="97" t="s">
        <v>2612</v>
      </c>
      <c r="F339" s="97" t="s">
        <v>2610</v>
      </c>
      <c r="G339" s="97" t="s">
        <v>3669</v>
      </c>
      <c r="H339" s="98">
        <v>7930</v>
      </c>
      <c r="I339" s="111">
        <v>23475.843400000002</v>
      </c>
      <c r="J339" s="111">
        <v>22426.2</v>
      </c>
      <c r="K339" s="112">
        <v>206.28499819999999</v>
      </c>
      <c r="L339" s="104" t="e">
        <f>#REF!</f>
        <v>#REF!</v>
      </c>
    </row>
    <row r="340" spans="1:12" ht="12.95" customHeight="1" x14ac:dyDescent="0.25">
      <c r="A340" s="90" t="str">
        <f>B340&amp;C340</f>
        <v>JEDGEFNIFTY</v>
      </c>
      <c r="B340" s="90" t="s">
        <v>3688</v>
      </c>
      <c r="C340" s="96" t="s">
        <v>3684</v>
      </c>
      <c r="E340" s="97" t="s">
        <v>2885</v>
      </c>
      <c r="F340" s="97" t="s">
        <v>2610</v>
      </c>
      <c r="G340" s="97" t="s">
        <v>3669</v>
      </c>
      <c r="H340" s="98">
        <v>2080</v>
      </c>
      <c r="I340" s="111">
        <v>23479.903101</v>
      </c>
      <c r="J340" s="111">
        <v>22426.2</v>
      </c>
      <c r="K340" s="112">
        <v>54.107539199999998</v>
      </c>
      <c r="L340" s="104" t="e">
        <f>#REF!</f>
        <v>#REF!</v>
      </c>
    </row>
    <row r="341" spans="1:12" ht="12.95" customHeight="1" x14ac:dyDescent="0.25">
      <c r="A341" s="90" t="str">
        <f>B341&amp;C341</f>
        <v>JEDGEFBANKNIFTY</v>
      </c>
      <c r="B341" s="90" t="s">
        <v>3688</v>
      </c>
      <c r="C341" s="96" t="s">
        <v>3699</v>
      </c>
      <c r="E341" s="97" t="s">
        <v>2885</v>
      </c>
      <c r="F341" s="97" t="s">
        <v>2881</v>
      </c>
      <c r="G341" s="97" t="s">
        <v>3669</v>
      </c>
      <c r="H341" s="98">
        <v>1980</v>
      </c>
      <c r="I341" s="111">
        <v>54194.487798000002</v>
      </c>
      <c r="J341" s="111">
        <v>50631.199999999997</v>
      </c>
      <c r="K341" s="112">
        <v>118.0159596</v>
      </c>
      <c r="L341" s="104" t="e">
        <f>#REF!</f>
        <v>#REF!</v>
      </c>
    </row>
    <row r="342" spans="1:12" ht="12.95" customHeight="1" x14ac:dyDescent="0.25">
      <c r="H342" s="103"/>
      <c r="I342" s="114"/>
      <c r="J342" s="114"/>
      <c r="K342" s="102"/>
      <c r="L342" s="105"/>
    </row>
    <row r="343" spans="1:12" ht="15" customHeight="1" x14ac:dyDescent="0.2">
      <c r="E343" s="115"/>
    </row>
    <row r="344" spans="1:12" ht="15" customHeight="1" x14ac:dyDescent="0.25">
      <c r="D344" s="91" t="s">
        <v>3700</v>
      </c>
      <c r="E344" s="92" t="s">
        <v>3701</v>
      </c>
    </row>
    <row r="345" spans="1:12" ht="26.1" customHeight="1" x14ac:dyDescent="0.25">
      <c r="E345" s="93" t="s">
        <v>3299</v>
      </c>
      <c r="F345" s="93" t="s">
        <v>3658</v>
      </c>
      <c r="G345" s="106" t="s">
        <v>3659</v>
      </c>
      <c r="H345" s="106" t="s">
        <v>3660</v>
      </c>
      <c r="I345" s="106" t="s">
        <v>3661</v>
      </c>
      <c r="J345" s="106" t="s">
        <v>3662</v>
      </c>
    </row>
    <row r="346" spans="1:12" ht="15" customHeight="1" x14ac:dyDescent="0.25">
      <c r="E346" s="97" t="s">
        <v>3239</v>
      </c>
      <c r="F346" s="107">
        <v>31908</v>
      </c>
      <c r="G346" s="107">
        <v>30680</v>
      </c>
      <c r="H346" s="107">
        <v>41938502543.256523</v>
      </c>
      <c r="I346" s="107">
        <v>38906790148.528992</v>
      </c>
      <c r="J346" s="107">
        <v>73303816.869999915</v>
      </c>
      <c r="K346" s="108"/>
    </row>
    <row r="347" spans="1:12" ht="15" customHeight="1" x14ac:dyDescent="0.25">
      <c r="E347" s="97" t="s">
        <v>2885</v>
      </c>
      <c r="F347" s="107">
        <v>2882</v>
      </c>
      <c r="G347" s="107">
        <v>3356</v>
      </c>
      <c r="H347" s="107">
        <v>3184955897.0465002</v>
      </c>
      <c r="I347" s="107">
        <v>3525237860.9559999</v>
      </c>
      <c r="J347" s="107">
        <v>-17545442.440000009</v>
      </c>
    </row>
    <row r="348" spans="1:12" ht="15" customHeight="1" x14ac:dyDescent="0.25">
      <c r="E348" s="97" t="s">
        <v>3258</v>
      </c>
      <c r="F348" s="107">
        <v>608</v>
      </c>
      <c r="G348" s="107">
        <v>445</v>
      </c>
      <c r="H348" s="107">
        <v>388489036.08249998</v>
      </c>
      <c r="I348" s="107">
        <v>232149800.02250001</v>
      </c>
      <c r="J348" s="107">
        <v>-12652252.470000001</v>
      </c>
    </row>
    <row r="349" spans="1:12" ht="15" customHeight="1" x14ac:dyDescent="0.25">
      <c r="E349" s="97" t="s">
        <v>2612</v>
      </c>
      <c r="F349" s="107">
        <v>676</v>
      </c>
      <c r="G349" s="107">
        <v>782</v>
      </c>
      <c r="H349" s="107">
        <v>1099079277.0829999</v>
      </c>
      <c r="I349" s="107">
        <v>1274041810.0309999</v>
      </c>
      <c r="J349" s="107">
        <v>-22868615.02</v>
      </c>
    </row>
    <row r="350" spans="1:12" ht="15" customHeight="1" x14ac:dyDescent="0.25">
      <c r="E350" s="97" t="s">
        <v>2878</v>
      </c>
      <c r="F350" s="107">
        <v>4196</v>
      </c>
      <c r="G350" s="107">
        <v>5113</v>
      </c>
      <c r="H350" s="107">
        <v>3264760873.5875001</v>
      </c>
      <c r="I350" s="107">
        <v>3995070384.6374998</v>
      </c>
      <c r="J350" s="107">
        <v>48875777.230000012</v>
      </c>
    </row>
    <row r="351" spans="1:12" ht="15" customHeight="1" x14ac:dyDescent="0.25">
      <c r="E351" s="97" t="s">
        <v>2376</v>
      </c>
      <c r="F351" s="107">
        <v>6873</v>
      </c>
      <c r="G351" s="107">
        <v>7770</v>
      </c>
      <c r="H351" s="107">
        <v>4360576051.5150003</v>
      </c>
      <c r="I351" s="107">
        <v>4956861835.9575005</v>
      </c>
      <c r="J351" s="107">
        <v>21620015.960000008</v>
      </c>
    </row>
    <row r="352" spans="1:12" ht="15" customHeight="1" x14ac:dyDescent="0.25">
      <c r="E352" s="97" t="s">
        <v>3702</v>
      </c>
      <c r="F352" s="107">
        <v>689</v>
      </c>
      <c r="G352" s="107">
        <v>689</v>
      </c>
      <c r="H352" s="107">
        <v>607516933.73000002</v>
      </c>
      <c r="I352" s="107">
        <v>621595101.08000004</v>
      </c>
      <c r="J352" s="107">
        <v>13833029.119999999</v>
      </c>
    </row>
    <row r="353" spans="4:10" ht="15" customHeight="1" x14ac:dyDescent="0.25">
      <c r="E353" s="97" t="s">
        <v>1520</v>
      </c>
      <c r="F353" s="107">
        <v>588</v>
      </c>
      <c r="G353" s="107">
        <v>588</v>
      </c>
      <c r="H353" s="107">
        <v>1077486732.2520001</v>
      </c>
      <c r="I353" s="107">
        <v>1079163256.7639999</v>
      </c>
      <c r="J353" s="107">
        <v>1245027.33</v>
      </c>
    </row>
    <row r="355" spans="4:10" ht="15" customHeight="1" x14ac:dyDescent="0.25">
      <c r="D355" s="91" t="s">
        <v>3703</v>
      </c>
      <c r="E355" s="92" t="s">
        <v>3704</v>
      </c>
    </row>
    <row r="356" spans="4:10" ht="15" customHeight="1" x14ac:dyDescent="0.25">
      <c r="E356" s="116"/>
    </row>
    <row r="357" spans="4:10" ht="15" customHeight="1" x14ac:dyDescent="0.25">
      <c r="D357" s="91" t="s">
        <v>3705</v>
      </c>
      <c r="E357" s="92" t="s">
        <v>3706</v>
      </c>
    </row>
    <row r="358" spans="4:10" ht="15" customHeight="1" x14ac:dyDescent="0.25">
      <c r="D358" s="91"/>
      <c r="E358" s="93" t="s">
        <v>3299</v>
      </c>
      <c r="F358" s="93" t="s">
        <v>3300</v>
      </c>
      <c r="G358" s="93" t="s">
        <v>3707</v>
      </c>
      <c r="H358" s="106" t="s">
        <v>3708</v>
      </c>
      <c r="I358" s="106" t="s">
        <v>3709</v>
      </c>
      <c r="J358" s="106" t="s">
        <v>3710</v>
      </c>
    </row>
    <row r="359" spans="4:10" ht="15" customHeight="1" x14ac:dyDescent="0.25">
      <c r="D359" s="91"/>
      <c r="E359" s="97" t="s">
        <v>3239</v>
      </c>
      <c r="F359" s="97" t="s">
        <v>312</v>
      </c>
      <c r="G359" s="97" t="s">
        <v>3711</v>
      </c>
      <c r="H359" s="97">
        <v>592</v>
      </c>
      <c r="I359" s="112">
        <v>9693556</v>
      </c>
      <c r="J359" s="112">
        <v>9656196</v>
      </c>
    </row>
    <row r="360" spans="4:10" ht="15" customHeight="1" x14ac:dyDescent="0.25">
      <c r="D360" s="91"/>
      <c r="E360" s="97" t="s">
        <v>3239</v>
      </c>
      <c r="F360" s="97" t="s">
        <v>429</v>
      </c>
      <c r="G360" s="97" t="s">
        <v>3711</v>
      </c>
      <c r="H360" s="97">
        <v>816</v>
      </c>
      <c r="I360" s="112">
        <v>12745558.800000001</v>
      </c>
      <c r="J360" s="112">
        <v>11338743.800000001</v>
      </c>
    </row>
    <row r="361" spans="4:10" ht="15" customHeight="1" x14ac:dyDescent="0.25">
      <c r="D361" s="91"/>
      <c r="E361" s="97" t="s">
        <v>3239</v>
      </c>
      <c r="F361" s="97" t="s">
        <v>261</v>
      </c>
      <c r="G361" s="97" t="s">
        <v>3711</v>
      </c>
      <c r="H361" s="97">
        <v>1106</v>
      </c>
      <c r="I361" s="112">
        <v>18642834.484999999</v>
      </c>
      <c r="J361" s="112">
        <v>18599588.489999998</v>
      </c>
    </row>
    <row r="362" spans="4:10" ht="15" customHeight="1" x14ac:dyDescent="0.25">
      <c r="D362" s="91"/>
      <c r="E362" s="97" t="s">
        <v>3239</v>
      </c>
      <c r="F362" s="97" t="s">
        <v>319</v>
      </c>
      <c r="G362" s="97" t="s">
        <v>3711</v>
      </c>
      <c r="H362" s="97">
        <v>1862</v>
      </c>
      <c r="I362" s="112">
        <v>13657254.52</v>
      </c>
      <c r="J362" s="112">
        <v>10975586.960000001</v>
      </c>
    </row>
    <row r="363" spans="4:10" ht="15" customHeight="1" x14ac:dyDescent="0.25">
      <c r="D363" s="91"/>
      <c r="E363" s="97" t="s">
        <v>3239</v>
      </c>
      <c r="F363" s="97" t="s">
        <v>258</v>
      </c>
      <c r="G363" s="97" t="s">
        <v>3711</v>
      </c>
      <c r="H363" s="97">
        <v>1512</v>
      </c>
      <c r="I363" s="112">
        <v>32512566.239999998</v>
      </c>
      <c r="J363" s="112">
        <v>32357623.239999998</v>
      </c>
    </row>
    <row r="364" spans="4:10" ht="15" customHeight="1" x14ac:dyDescent="0.25">
      <c r="D364" s="91"/>
      <c r="E364" s="97" t="s">
        <v>3239</v>
      </c>
      <c r="F364" s="97" t="s">
        <v>264</v>
      </c>
      <c r="G364" s="97" t="s">
        <v>3711</v>
      </c>
      <c r="H364" s="97">
        <v>1310</v>
      </c>
      <c r="I364" s="112">
        <v>25482192.050000001</v>
      </c>
      <c r="J364" s="112">
        <v>25388940.550000001</v>
      </c>
    </row>
    <row r="365" spans="4:10" ht="15" customHeight="1" x14ac:dyDescent="0.25">
      <c r="D365" s="91"/>
      <c r="E365" s="97" t="s">
        <v>3239</v>
      </c>
      <c r="F365" s="97" t="s">
        <v>293</v>
      </c>
      <c r="G365" s="97" t="s">
        <v>3711</v>
      </c>
      <c r="H365" s="97">
        <v>4234</v>
      </c>
      <c r="I365" s="112">
        <v>21206900.920000002</v>
      </c>
      <c r="J365" s="112">
        <v>19317226.120000001</v>
      </c>
    </row>
    <row r="366" spans="4:10" ht="15" customHeight="1" x14ac:dyDescent="0.25">
      <c r="D366" s="91"/>
      <c r="E366" s="97" t="s">
        <v>3239</v>
      </c>
      <c r="F366" s="97" t="s">
        <v>353</v>
      </c>
      <c r="G366" s="97" t="s">
        <v>3711</v>
      </c>
      <c r="H366" s="97">
        <v>936</v>
      </c>
      <c r="I366" s="112">
        <v>5699341.4400000004</v>
      </c>
      <c r="J366" s="112">
        <v>5685757.46</v>
      </c>
    </row>
    <row r="367" spans="4:10" ht="15" customHeight="1" x14ac:dyDescent="0.25">
      <c r="D367" s="91"/>
      <c r="E367" s="97" t="s">
        <v>3239</v>
      </c>
      <c r="F367" s="97" t="s">
        <v>266</v>
      </c>
      <c r="G367" s="97" t="s">
        <v>3711</v>
      </c>
      <c r="H367" s="97">
        <v>1778</v>
      </c>
      <c r="I367" s="112">
        <v>30509642.117499989</v>
      </c>
      <c r="J367" s="112">
        <v>27354324.920000002</v>
      </c>
    </row>
    <row r="368" spans="4:10" ht="15" customHeight="1" x14ac:dyDescent="0.25">
      <c r="D368" s="91"/>
      <c r="E368" s="97" t="s">
        <v>3239</v>
      </c>
      <c r="F368" s="97" t="s">
        <v>285</v>
      </c>
      <c r="G368" s="97" t="s">
        <v>3711</v>
      </c>
      <c r="H368" s="97">
        <v>860</v>
      </c>
      <c r="I368" s="112">
        <v>11044655.199999999</v>
      </c>
      <c r="J368" s="112">
        <v>11013433.199999999</v>
      </c>
    </row>
    <row r="369" spans="4:11" ht="15" customHeight="1" x14ac:dyDescent="0.25">
      <c r="D369" s="91"/>
      <c r="E369" s="97" t="s">
        <v>3239</v>
      </c>
      <c r="F369" s="97" t="s">
        <v>367</v>
      </c>
      <c r="G369" s="97" t="s">
        <v>3711</v>
      </c>
      <c r="H369" s="97">
        <v>766</v>
      </c>
      <c r="I369" s="112">
        <v>11866058.125</v>
      </c>
      <c r="J369" s="112">
        <v>11840788.130000001</v>
      </c>
    </row>
    <row r="370" spans="4:11" ht="15" customHeight="1" x14ac:dyDescent="0.25">
      <c r="D370" s="91"/>
      <c r="E370" s="97" t="s">
        <v>3239</v>
      </c>
      <c r="F370" s="97" t="s">
        <v>255</v>
      </c>
      <c r="G370" s="97" t="s">
        <v>3711</v>
      </c>
      <c r="H370" s="97">
        <v>2232</v>
      </c>
      <c r="I370" s="112">
        <v>34115841</v>
      </c>
      <c r="J370" s="112">
        <v>33992473</v>
      </c>
    </row>
    <row r="371" spans="4:11" ht="15" customHeight="1" x14ac:dyDescent="0.25">
      <c r="D371" s="91"/>
      <c r="E371" s="97" t="s">
        <v>3239</v>
      </c>
      <c r="F371" s="97" t="s">
        <v>269</v>
      </c>
      <c r="G371" s="97" t="s">
        <v>3711</v>
      </c>
      <c r="H371" s="97">
        <v>978</v>
      </c>
      <c r="I371" s="112">
        <v>20548415.699999999</v>
      </c>
      <c r="J371" s="112">
        <v>20474095.699999999</v>
      </c>
    </row>
    <row r="372" spans="4:11" ht="15" customHeight="1" x14ac:dyDescent="0.25">
      <c r="D372" s="91"/>
      <c r="E372" s="97" t="s">
        <v>3239</v>
      </c>
      <c r="F372" s="97" t="s">
        <v>356</v>
      </c>
      <c r="G372" s="97" t="s">
        <v>3711</v>
      </c>
      <c r="H372" s="97">
        <v>3392</v>
      </c>
      <c r="I372" s="112">
        <v>19087161.905000001</v>
      </c>
      <c r="J372" s="112">
        <v>15628404.25</v>
      </c>
    </row>
    <row r="373" spans="4:11" ht="15" customHeight="1" x14ac:dyDescent="0.25">
      <c r="D373" s="91"/>
      <c r="E373" s="97" t="s">
        <v>3239</v>
      </c>
      <c r="F373" s="97" t="s">
        <v>317</v>
      </c>
      <c r="G373" s="97" t="s">
        <v>3711</v>
      </c>
      <c r="H373" s="97">
        <v>1294</v>
      </c>
      <c r="I373" s="112">
        <v>13946015.279999999</v>
      </c>
      <c r="J373" s="112">
        <v>13832267.24</v>
      </c>
    </row>
    <row r="374" spans="4:11" ht="15" customHeight="1" x14ac:dyDescent="0.25">
      <c r="D374" s="91"/>
      <c r="E374" s="97" t="s">
        <v>3258</v>
      </c>
      <c r="F374" s="97" t="s">
        <v>264</v>
      </c>
      <c r="G374" s="97" t="s">
        <v>3711</v>
      </c>
      <c r="H374" s="97">
        <v>16</v>
      </c>
      <c r="I374" s="113">
        <v>0</v>
      </c>
      <c r="J374" s="112">
        <v>900270.56</v>
      </c>
    </row>
    <row r="375" spans="4:11" ht="15" customHeight="1" x14ac:dyDescent="0.25">
      <c r="D375" s="91"/>
      <c r="E375" s="97" t="s">
        <v>3258</v>
      </c>
      <c r="F375" s="97" t="s">
        <v>266</v>
      </c>
      <c r="G375" s="97" t="s">
        <v>3711</v>
      </c>
      <c r="H375" s="97">
        <v>11</v>
      </c>
      <c r="I375" s="113">
        <v>0</v>
      </c>
      <c r="J375" s="112">
        <v>471931.27</v>
      </c>
    </row>
    <row r="376" spans="4:11" ht="15" customHeight="1" x14ac:dyDescent="0.25">
      <c r="D376" s="91"/>
      <c r="E376" s="92"/>
    </row>
    <row r="377" spans="4:11" ht="15" customHeight="1" x14ac:dyDescent="0.25">
      <c r="D377" s="91" t="s">
        <v>3712</v>
      </c>
      <c r="E377" s="92" t="s">
        <v>3713</v>
      </c>
    </row>
    <row r="378" spans="4:11" ht="30" customHeight="1" x14ac:dyDescent="0.25">
      <c r="D378" s="91"/>
      <c r="E378" s="93" t="s">
        <v>3299</v>
      </c>
      <c r="F378" s="93" t="s">
        <v>3300</v>
      </c>
      <c r="G378" s="93" t="s">
        <v>3707</v>
      </c>
      <c r="H378" s="93" t="s">
        <v>3714</v>
      </c>
      <c r="I378" s="93" t="s">
        <v>3715</v>
      </c>
      <c r="J378" s="93" t="s">
        <v>3716</v>
      </c>
      <c r="K378" s="106" t="s">
        <v>3717</v>
      </c>
    </row>
    <row r="379" spans="4:11" ht="15" customHeight="1" x14ac:dyDescent="0.25">
      <c r="D379" s="91"/>
      <c r="E379" s="97" t="s">
        <v>3239</v>
      </c>
      <c r="F379" s="97" t="s">
        <v>3718</v>
      </c>
      <c r="G379" s="97" t="s">
        <v>3719</v>
      </c>
      <c r="H379" s="112">
        <v>14949</v>
      </c>
      <c r="I379" s="99">
        <v>2439.4982060000002</v>
      </c>
      <c r="J379" s="99">
        <v>2584.25</v>
      </c>
      <c r="K379" s="104" t="e">
        <f>#REF!</f>
        <v>#REF!</v>
      </c>
    </row>
    <row r="380" spans="4:11" ht="15" customHeight="1" x14ac:dyDescent="0.25">
      <c r="D380" s="91"/>
      <c r="E380" s="97" t="s">
        <v>3239</v>
      </c>
      <c r="F380" s="97" t="s">
        <v>3720</v>
      </c>
      <c r="G380" s="97" t="s">
        <v>3719</v>
      </c>
      <c r="H380" s="112">
        <v>1538</v>
      </c>
      <c r="I380" s="99">
        <v>2110.0113999999999</v>
      </c>
      <c r="J380" s="99">
        <v>2114.5</v>
      </c>
      <c r="K380" s="104" t="e">
        <f>#REF!</f>
        <v>#REF!</v>
      </c>
    </row>
    <row r="381" spans="4:11" ht="15" customHeight="1" x14ac:dyDescent="0.25">
      <c r="D381" s="91"/>
      <c r="E381" s="117"/>
      <c r="H381" s="108"/>
      <c r="I381" s="101"/>
      <c r="J381" s="101"/>
      <c r="K381" s="105"/>
    </row>
    <row r="382" spans="4:11" ht="15" customHeight="1" x14ac:dyDescent="0.25">
      <c r="D382" s="91" t="s">
        <v>3721</v>
      </c>
      <c r="E382" s="92" t="s">
        <v>3722</v>
      </c>
    </row>
    <row r="383" spans="4:11" ht="26.1" customHeight="1" x14ac:dyDescent="0.25">
      <c r="E383" s="93" t="s">
        <v>3299</v>
      </c>
      <c r="F383" s="93" t="s">
        <v>3300</v>
      </c>
      <c r="G383" s="93" t="s">
        <v>3707</v>
      </c>
      <c r="H383" s="106" t="s">
        <v>3708</v>
      </c>
      <c r="I383" s="106" t="s">
        <v>3709</v>
      </c>
      <c r="J383" s="106" t="s">
        <v>3710</v>
      </c>
    </row>
    <row r="384" spans="4:11" ht="12.95" customHeight="1" x14ac:dyDescent="0.25">
      <c r="E384" s="97" t="s">
        <v>3239</v>
      </c>
      <c r="F384" s="97" t="s">
        <v>3723</v>
      </c>
      <c r="G384" s="97" t="s">
        <v>3711</v>
      </c>
      <c r="H384" s="118">
        <v>5142</v>
      </c>
      <c r="I384" s="118">
        <v>103302483.0495</v>
      </c>
      <c r="J384" s="118">
        <v>-18545611.550000001</v>
      </c>
    </row>
    <row r="385" spans="4:13" ht="12.95" customHeight="1" x14ac:dyDescent="0.25">
      <c r="E385" s="97" t="s">
        <v>3239</v>
      </c>
      <c r="F385" s="97" t="s">
        <v>3724</v>
      </c>
      <c r="G385" s="97" t="s">
        <v>3725</v>
      </c>
      <c r="H385" s="118">
        <v>151352</v>
      </c>
      <c r="I385" s="118">
        <v>13782718750.3825</v>
      </c>
      <c r="J385" s="118">
        <v>2104951100.8399999</v>
      </c>
    </row>
    <row r="386" spans="4:13" ht="12.95" customHeight="1" x14ac:dyDescent="0.25">
      <c r="E386" s="97" t="s">
        <v>3258</v>
      </c>
      <c r="F386" s="97" t="s">
        <v>3723</v>
      </c>
      <c r="G386" s="97" t="s">
        <v>3711</v>
      </c>
      <c r="H386" s="118">
        <v>142</v>
      </c>
      <c r="I386" s="118">
        <v>2852086.9334999998</v>
      </c>
      <c r="J386" s="118">
        <v>-511465.43</v>
      </c>
    </row>
    <row r="387" spans="4:13" ht="12.95" customHeight="1" x14ac:dyDescent="0.25">
      <c r="E387" s="97" t="s">
        <v>2376</v>
      </c>
      <c r="F387" s="97" t="s">
        <v>3723</v>
      </c>
      <c r="G387" s="97" t="s">
        <v>3711</v>
      </c>
      <c r="H387" s="118">
        <v>428</v>
      </c>
      <c r="I387" s="118">
        <v>8597625.6940000001</v>
      </c>
      <c r="J387" s="118">
        <v>-1542794.69</v>
      </c>
    </row>
    <row r="388" spans="4:13" ht="12.95" customHeight="1" x14ac:dyDescent="0.25">
      <c r="H388" s="119"/>
      <c r="I388" s="119"/>
      <c r="J388" s="119"/>
    </row>
    <row r="389" spans="4:13" ht="15" customHeight="1" x14ac:dyDescent="0.25">
      <c r="E389" s="90" t="s">
        <v>3726</v>
      </c>
    </row>
    <row r="391" spans="4:13" ht="15" customHeight="1" x14ac:dyDescent="0.25">
      <c r="D391" s="91" t="s">
        <v>3727</v>
      </c>
      <c r="E391" s="92" t="s">
        <v>3728</v>
      </c>
    </row>
    <row r="393" spans="4:13" ht="15" customHeight="1" x14ac:dyDescent="0.25">
      <c r="E393" s="90" t="s">
        <v>3729</v>
      </c>
    </row>
    <row r="395" spans="4:13" ht="15" customHeight="1" x14ac:dyDescent="0.25">
      <c r="D395" s="91" t="s">
        <v>3730</v>
      </c>
      <c r="E395" s="92" t="s">
        <v>3731</v>
      </c>
    </row>
    <row r="396" spans="4:13" ht="15" customHeight="1" x14ac:dyDescent="0.25">
      <c r="M396" s="90" t="s">
        <v>703</v>
      </c>
    </row>
  </sheetData>
  <mergeCells count="26">
    <mergeCell ref="K287:K288"/>
    <mergeCell ref="K157:K158"/>
    <mergeCell ref="K171:K172"/>
    <mergeCell ref="K147:K148"/>
    <mergeCell ref="K187:K188"/>
    <mergeCell ref="K183:K184"/>
    <mergeCell ref="K177:K178"/>
    <mergeCell ref="K189:K190"/>
    <mergeCell ref="K167:K168"/>
    <mergeCell ref="K145:K146"/>
    <mergeCell ref="K141:K142"/>
    <mergeCell ref="K161:K162"/>
    <mergeCell ref="K179:K180"/>
    <mergeCell ref="K175:K176"/>
    <mergeCell ref="K151:K152"/>
    <mergeCell ref="K143:K144"/>
    <mergeCell ref="K153:K154"/>
    <mergeCell ref="K155:K156"/>
    <mergeCell ref="K159:K160"/>
    <mergeCell ref="K165:K166"/>
    <mergeCell ref="K149:K150"/>
    <mergeCell ref="K173:K174"/>
    <mergeCell ref="K169:K170"/>
    <mergeCell ref="K185:K186"/>
    <mergeCell ref="K181:K182"/>
    <mergeCell ref="K163:K164"/>
  </mergeCells>
  <pageMargins left="0.7" right="0.7" top="0.75" bottom="0.75" header="0.3" footer="0.3"/>
  <pageSetup scale="22" orientation="portrait" r:id="rId1"/>
  <headerFooter>
    <oddHeader>&amp;L&amp;"Arial"&amp;1 &amp;K317100PUBLIC#</oddHeader>
  </headerFooter>
  <rowBreaks count="3" manualBreakCount="3">
    <brk id="202" min="2" max="12" man="1"/>
    <brk id="341" min="2" max="12" man="1"/>
    <brk id="380" min="2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1"/>
  <sheetViews>
    <sheetView showGridLines="0" workbookViewId="0">
      <pane ySplit="6" topLeftCell="A68" activePane="bottomLeft" state="frozen"/>
      <selection activeCell="B70" sqref="B70"/>
      <selection pane="bottomLeft"/>
    </sheetView>
  </sheetViews>
  <sheetFormatPr defaultRowHeight="15" x14ac:dyDescent="0.25"/>
  <cols>
    <col min="1" max="1" width="63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597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19.5" customHeight="1" x14ac:dyDescent="0.25">
      <c r="A4" s="124" t="s">
        <v>598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599</v>
      </c>
      <c r="B11" s="31"/>
      <c r="C11" s="31"/>
      <c r="D11" s="14"/>
      <c r="E11" s="15"/>
      <c r="F11" s="16"/>
      <c r="G11" s="16"/>
    </row>
    <row r="12" spans="1:8" x14ac:dyDescent="0.25">
      <c r="A12" s="13"/>
      <c r="B12" s="31"/>
      <c r="C12" s="31"/>
      <c r="D12" s="14"/>
      <c r="E12" s="15"/>
      <c r="F12" s="16"/>
      <c r="G12" s="16"/>
    </row>
    <row r="13" spans="1:8" x14ac:dyDescent="0.25">
      <c r="A13" s="17" t="s">
        <v>600</v>
      </c>
      <c r="B13" s="31"/>
      <c r="C13" s="31"/>
      <c r="D13" s="14"/>
      <c r="E13" s="15"/>
      <c r="F13" s="16"/>
      <c r="G13" s="16"/>
    </row>
    <row r="14" spans="1:8" x14ac:dyDescent="0.25">
      <c r="A14" s="13" t="s">
        <v>601</v>
      </c>
      <c r="B14" s="31" t="s">
        <v>602</v>
      </c>
      <c r="C14" s="31" t="s">
        <v>238</v>
      </c>
      <c r="D14" s="14">
        <v>10000000</v>
      </c>
      <c r="E14" s="15">
        <v>9906.2000000000007</v>
      </c>
      <c r="F14" s="16">
        <v>3.95E-2</v>
      </c>
      <c r="G14" s="16">
        <v>5.4002000000000001E-2</v>
      </c>
    </row>
    <row r="15" spans="1:8" x14ac:dyDescent="0.25">
      <c r="A15" s="13" t="s">
        <v>603</v>
      </c>
      <c r="B15" s="31" t="s">
        <v>604</v>
      </c>
      <c r="C15" s="31" t="s">
        <v>238</v>
      </c>
      <c r="D15" s="14">
        <v>7500000</v>
      </c>
      <c r="E15" s="15">
        <v>7429.65</v>
      </c>
      <c r="F15" s="16">
        <v>2.9600000000000001E-2</v>
      </c>
      <c r="G15" s="16">
        <v>5.4002000000000001E-2</v>
      </c>
    </row>
    <row r="16" spans="1:8" x14ac:dyDescent="0.25">
      <c r="A16" s="13" t="s">
        <v>605</v>
      </c>
      <c r="B16" s="31" t="s">
        <v>606</v>
      </c>
      <c r="C16" s="31" t="s">
        <v>238</v>
      </c>
      <c r="D16" s="14">
        <v>6500000</v>
      </c>
      <c r="E16" s="15">
        <v>6425.85</v>
      </c>
      <c r="F16" s="16">
        <v>2.5600000000000001E-2</v>
      </c>
      <c r="G16" s="16">
        <v>5.3999999999999999E-2</v>
      </c>
    </row>
    <row r="17" spans="1:7" x14ac:dyDescent="0.25">
      <c r="A17" s="13" t="s">
        <v>607</v>
      </c>
      <c r="B17" s="31" t="s">
        <v>608</v>
      </c>
      <c r="C17" s="31" t="s">
        <v>238</v>
      </c>
      <c r="D17" s="14">
        <v>5500000</v>
      </c>
      <c r="E17" s="15">
        <v>5409.57</v>
      </c>
      <c r="F17" s="16">
        <v>2.1600000000000001E-2</v>
      </c>
      <c r="G17" s="16">
        <v>5.3997000000000003E-2</v>
      </c>
    </row>
    <row r="18" spans="1:7" x14ac:dyDescent="0.25">
      <c r="A18" s="13" t="s">
        <v>609</v>
      </c>
      <c r="B18" s="31" t="s">
        <v>610</v>
      </c>
      <c r="C18" s="31" t="s">
        <v>238</v>
      </c>
      <c r="D18" s="14">
        <v>5000000</v>
      </c>
      <c r="E18" s="15">
        <v>4937.99</v>
      </c>
      <c r="F18" s="16">
        <v>1.9699999999999999E-2</v>
      </c>
      <c r="G18" s="16">
        <v>5.3924E-2</v>
      </c>
    </row>
    <row r="19" spans="1:7" x14ac:dyDescent="0.25">
      <c r="A19" s="17" t="s">
        <v>189</v>
      </c>
      <c r="B19" s="32"/>
      <c r="C19" s="32"/>
      <c r="D19" s="18"/>
      <c r="E19" s="19">
        <v>34109.26</v>
      </c>
      <c r="F19" s="20">
        <v>0.13600000000000001</v>
      </c>
      <c r="G19" s="21"/>
    </row>
    <row r="20" spans="1:7" x14ac:dyDescent="0.25">
      <c r="A20" s="17" t="s">
        <v>611</v>
      </c>
      <c r="B20" s="31"/>
      <c r="C20" s="31"/>
      <c r="D20" s="14"/>
      <c r="E20" s="15"/>
      <c r="F20" s="16"/>
      <c r="G20" s="16"/>
    </row>
    <row r="21" spans="1:7" x14ac:dyDescent="0.25">
      <c r="A21" s="13" t="s">
        <v>612</v>
      </c>
      <c r="B21" s="31" t="s">
        <v>613</v>
      </c>
      <c r="C21" s="31" t="s">
        <v>614</v>
      </c>
      <c r="D21" s="14">
        <v>15000000</v>
      </c>
      <c r="E21" s="15">
        <v>14098.29</v>
      </c>
      <c r="F21" s="16">
        <v>5.62E-2</v>
      </c>
      <c r="G21" s="16">
        <v>7.2499999999999995E-2</v>
      </c>
    </row>
    <row r="22" spans="1:7" x14ac:dyDescent="0.25">
      <c r="A22" s="13" t="s">
        <v>615</v>
      </c>
      <c r="B22" s="31" t="s">
        <v>616</v>
      </c>
      <c r="C22" s="31" t="s">
        <v>617</v>
      </c>
      <c r="D22" s="14">
        <v>15000000</v>
      </c>
      <c r="E22" s="15">
        <v>14036.61</v>
      </c>
      <c r="F22" s="16">
        <v>5.6000000000000001E-2</v>
      </c>
      <c r="G22" s="16">
        <v>7.3249999999999996E-2</v>
      </c>
    </row>
    <row r="23" spans="1:7" x14ac:dyDescent="0.25">
      <c r="A23" s="13" t="s">
        <v>618</v>
      </c>
      <c r="B23" s="31" t="s">
        <v>619</v>
      </c>
      <c r="C23" s="31" t="s">
        <v>614</v>
      </c>
      <c r="D23" s="14">
        <v>12500000</v>
      </c>
      <c r="E23" s="15">
        <v>11930.48</v>
      </c>
      <c r="F23" s="16">
        <v>4.7600000000000003E-2</v>
      </c>
      <c r="G23" s="16">
        <v>7.2599999999999998E-2</v>
      </c>
    </row>
    <row r="24" spans="1:7" x14ac:dyDescent="0.25">
      <c r="A24" s="13" t="s">
        <v>620</v>
      </c>
      <c r="B24" s="31" t="s">
        <v>621</v>
      </c>
      <c r="C24" s="31" t="s">
        <v>622</v>
      </c>
      <c r="D24" s="14">
        <v>12500000</v>
      </c>
      <c r="E24" s="15">
        <v>11688.41</v>
      </c>
      <c r="F24" s="16">
        <v>4.6600000000000003E-2</v>
      </c>
      <c r="G24" s="16">
        <v>7.1999999999999995E-2</v>
      </c>
    </row>
    <row r="25" spans="1:7" x14ac:dyDescent="0.25">
      <c r="A25" s="13" t="s">
        <v>623</v>
      </c>
      <c r="B25" s="31" t="s">
        <v>624</v>
      </c>
      <c r="C25" s="31" t="s">
        <v>622</v>
      </c>
      <c r="D25" s="14">
        <v>10000000</v>
      </c>
      <c r="E25" s="15">
        <v>9677.08</v>
      </c>
      <c r="F25" s="16">
        <v>3.8600000000000002E-2</v>
      </c>
      <c r="G25" s="16">
        <v>7.2498999999999994E-2</v>
      </c>
    </row>
    <row r="26" spans="1:7" x14ac:dyDescent="0.25">
      <c r="A26" s="13" t="s">
        <v>625</v>
      </c>
      <c r="B26" s="31" t="s">
        <v>626</v>
      </c>
      <c r="C26" s="31" t="s">
        <v>614</v>
      </c>
      <c r="D26" s="14">
        <v>10000000</v>
      </c>
      <c r="E26" s="15">
        <v>9397.1</v>
      </c>
      <c r="F26" s="16">
        <v>3.7499999999999999E-2</v>
      </c>
      <c r="G26" s="16">
        <v>7.2500999999999996E-2</v>
      </c>
    </row>
    <row r="27" spans="1:7" x14ac:dyDescent="0.25">
      <c r="A27" s="13" t="s">
        <v>627</v>
      </c>
      <c r="B27" s="31" t="s">
        <v>628</v>
      </c>
      <c r="C27" s="31" t="s">
        <v>614</v>
      </c>
      <c r="D27" s="14">
        <v>10000000</v>
      </c>
      <c r="E27" s="15">
        <v>9370.59</v>
      </c>
      <c r="F27" s="16">
        <v>3.7400000000000003E-2</v>
      </c>
      <c r="G27" s="16">
        <v>7.2749999999999995E-2</v>
      </c>
    </row>
    <row r="28" spans="1:7" x14ac:dyDescent="0.25">
      <c r="A28" s="13" t="s">
        <v>629</v>
      </c>
      <c r="B28" s="31" t="s">
        <v>630</v>
      </c>
      <c r="C28" s="31" t="s">
        <v>614</v>
      </c>
      <c r="D28" s="14">
        <v>10000000</v>
      </c>
      <c r="E28" s="15">
        <v>9370.59</v>
      </c>
      <c r="F28" s="16">
        <v>3.7400000000000003E-2</v>
      </c>
      <c r="G28" s="16">
        <v>7.2749999999999995E-2</v>
      </c>
    </row>
    <row r="29" spans="1:7" x14ac:dyDescent="0.25">
      <c r="A29" s="13" t="s">
        <v>631</v>
      </c>
      <c r="B29" s="31" t="s">
        <v>632</v>
      </c>
      <c r="C29" s="31" t="s">
        <v>633</v>
      </c>
      <c r="D29" s="14">
        <v>10000000</v>
      </c>
      <c r="E29" s="15">
        <v>9364.51</v>
      </c>
      <c r="F29" s="16">
        <v>3.73E-2</v>
      </c>
      <c r="G29" s="16">
        <v>7.3499999999999996E-2</v>
      </c>
    </row>
    <row r="30" spans="1:7" x14ac:dyDescent="0.25">
      <c r="A30" s="13" t="s">
        <v>634</v>
      </c>
      <c r="B30" s="31" t="s">
        <v>635</v>
      </c>
      <c r="C30" s="31" t="s">
        <v>617</v>
      </c>
      <c r="D30" s="14">
        <v>7500000</v>
      </c>
      <c r="E30" s="15">
        <v>7167.44</v>
      </c>
      <c r="F30" s="16">
        <v>2.86E-2</v>
      </c>
      <c r="G30" s="16">
        <v>7.2999999999999995E-2</v>
      </c>
    </row>
    <row r="31" spans="1:7" x14ac:dyDescent="0.25">
      <c r="A31" s="13" t="s">
        <v>636</v>
      </c>
      <c r="B31" s="31" t="s">
        <v>637</v>
      </c>
      <c r="C31" s="31" t="s">
        <v>614</v>
      </c>
      <c r="D31" s="14">
        <v>7500000</v>
      </c>
      <c r="E31" s="15">
        <v>7067.42</v>
      </c>
      <c r="F31" s="16">
        <v>2.8199999999999999E-2</v>
      </c>
      <c r="G31" s="16">
        <v>7.2300000000000003E-2</v>
      </c>
    </row>
    <row r="32" spans="1:7" x14ac:dyDescent="0.25">
      <c r="A32" s="13" t="s">
        <v>638</v>
      </c>
      <c r="B32" s="31" t="s">
        <v>639</v>
      </c>
      <c r="C32" s="31" t="s">
        <v>633</v>
      </c>
      <c r="D32" s="14">
        <v>5000000</v>
      </c>
      <c r="E32" s="15">
        <v>4799.6499999999996</v>
      </c>
      <c r="F32" s="16">
        <v>1.9099999999999999E-2</v>
      </c>
      <c r="G32" s="16">
        <v>7.2900000000000006E-2</v>
      </c>
    </row>
    <row r="33" spans="1:7" x14ac:dyDescent="0.25">
      <c r="A33" s="13" t="s">
        <v>640</v>
      </c>
      <c r="B33" s="31" t="s">
        <v>641</v>
      </c>
      <c r="C33" s="31" t="s">
        <v>614</v>
      </c>
      <c r="D33" s="14">
        <v>5000000</v>
      </c>
      <c r="E33" s="15">
        <v>4791.57</v>
      </c>
      <c r="F33" s="16">
        <v>1.9099999999999999E-2</v>
      </c>
      <c r="G33" s="16">
        <v>7.2500999999999996E-2</v>
      </c>
    </row>
    <row r="34" spans="1:7" x14ac:dyDescent="0.25">
      <c r="A34" s="13" t="s">
        <v>642</v>
      </c>
      <c r="B34" s="31" t="s">
        <v>643</v>
      </c>
      <c r="C34" s="31" t="s">
        <v>614</v>
      </c>
      <c r="D34" s="14">
        <v>5000000</v>
      </c>
      <c r="E34" s="15">
        <v>4755.3599999999997</v>
      </c>
      <c r="F34" s="16">
        <v>1.9E-2</v>
      </c>
      <c r="G34" s="16">
        <v>7.2499999999999995E-2</v>
      </c>
    </row>
    <row r="35" spans="1:7" x14ac:dyDescent="0.25">
      <c r="A35" s="13" t="s">
        <v>644</v>
      </c>
      <c r="B35" s="31" t="s">
        <v>645</v>
      </c>
      <c r="C35" s="31" t="s">
        <v>614</v>
      </c>
      <c r="D35" s="14">
        <v>5000000</v>
      </c>
      <c r="E35" s="15">
        <v>4753.76</v>
      </c>
      <c r="F35" s="16">
        <v>1.9E-2</v>
      </c>
      <c r="G35" s="16">
        <v>7.2999999999999995E-2</v>
      </c>
    </row>
    <row r="36" spans="1:7" x14ac:dyDescent="0.25">
      <c r="A36" s="13" t="s">
        <v>646</v>
      </c>
      <c r="B36" s="31" t="s">
        <v>647</v>
      </c>
      <c r="C36" s="31" t="s">
        <v>633</v>
      </c>
      <c r="D36" s="14">
        <v>5000000</v>
      </c>
      <c r="E36" s="15">
        <v>4729.4799999999996</v>
      </c>
      <c r="F36" s="16">
        <v>1.89E-2</v>
      </c>
      <c r="G36" s="16">
        <v>7.2999999999999995E-2</v>
      </c>
    </row>
    <row r="37" spans="1:7" x14ac:dyDescent="0.25">
      <c r="A37" s="13" t="s">
        <v>648</v>
      </c>
      <c r="B37" s="31" t="s">
        <v>649</v>
      </c>
      <c r="C37" s="31" t="s">
        <v>614</v>
      </c>
      <c r="D37" s="14">
        <v>5000000</v>
      </c>
      <c r="E37" s="15">
        <v>4711.75</v>
      </c>
      <c r="F37" s="16">
        <v>1.8800000000000001E-2</v>
      </c>
      <c r="G37" s="16">
        <v>7.2499999999999995E-2</v>
      </c>
    </row>
    <row r="38" spans="1:7" x14ac:dyDescent="0.25">
      <c r="A38" s="13" t="s">
        <v>650</v>
      </c>
      <c r="B38" s="31" t="s">
        <v>651</v>
      </c>
      <c r="C38" s="31" t="s">
        <v>622</v>
      </c>
      <c r="D38" s="14">
        <v>5000000</v>
      </c>
      <c r="E38" s="15">
        <v>4709.87</v>
      </c>
      <c r="F38" s="16">
        <v>1.8800000000000001E-2</v>
      </c>
      <c r="G38" s="16">
        <v>7.3000999999999996E-2</v>
      </c>
    </row>
    <row r="39" spans="1:7" x14ac:dyDescent="0.25">
      <c r="A39" s="13" t="s">
        <v>652</v>
      </c>
      <c r="B39" s="31" t="s">
        <v>653</v>
      </c>
      <c r="C39" s="31" t="s">
        <v>614</v>
      </c>
      <c r="D39" s="14">
        <v>5000000</v>
      </c>
      <c r="E39" s="15">
        <v>4706.13</v>
      </c>
      <c r="F39" s="16">
        <v>1.8800000000000001E-2</v>
      </c>
      <c r="G39" s="16">
        <v>7.1900000000000006E-2</v>
      </c>
    </row>
    <row r="40" spans="1:7" x14ac:dyDescent="0.25">
      <c r="A40" s="13" t="s">
        <v>654</v>
      </c>
      <c r="B40" s="31" t="s">
        <v>655</v>
      </c>
      <c r="C40" s="31" t="s">
        <v>614</v>
      </c>
      <c r="D40" s="14">
        <v>5000000</v>
      </c>
      <c r="E40" s="15">
        <v>4706.09</v>
      </c>
      <c r="F40" s="16">
        <v>1.8800000000000001E-2</v>
      </c>
      <c r="G40" s="16">
        <v>7.7011999999999997E-2</v>
      </c>
    </row>
    <row r="41" spans="1:7" x14ac:dyDescent="0.25">
      <c r="A41" s="13" t="s">
        <v>656</v>
      </c>
      <c r="B41" s="31" t="s">
        <v>657</v>
      </c>
      <c r="C41" s="31" t="s">
        <v>622</v>
      </c>
      <c r="D41" s="14">
        <v>5000000</v>
      </c>
      <c r="E41" s="15">
        <v>4701.8999999999996</v>
      </c>
      <c r="F41" s="16">
        <v>1.8700000000000001E-2</v>
      </c>
      <c r="G41" s="16">
        <v>7.2999999999999995E-2</v>
      </c>
    </row>
    <row r="42" spans="1:7" x14ac:dyDescent="0.25">
      <c r="A42" s="13" t="s">
        <v>658</v>
      </c>
      <c r="B42" s="31" t="s">
        <v>659</v>
      </c>
      <c r="C42" s="31" t="s">
        <v>614</v>
      </c>
      <c r="D42" s="14">
        <v>5000000</v>
      </c>
      <c r="E42" s="15">
        <v>4691.55</v>
      </c>
      <c r="F42" s="16">
        <v>1.8700000000000001E-2</v>
      </c>
      <c r="G42" s="16">
        <v>7.2499999999999995E-2</v>
      </c>
    </row>
    <row r="43" spans="1:7" x14ac:dyDescent="0.25">
      <c r="A43" s="13" t="s">
        <v>660</v>
      </c>
      <c r="B43" s="31" t="s">
        <v>661</v>
      </c>
      <c r="C43" s="31" t="s">
        <v>622</v>
      </c>
      <c r="D43" s="14">
        <v>5000000</v>
      </c>
      <c r="E43" s="15">
        <v>4684.87</v>
      </c>
      <c r="F43" s="16">
        <v>1.8700000000000001E-2</v>
      </c>
      <c r="G43" s="16">
        <v>7.1999999999999995E-2</v>
      </c>
    </row>
    <row r="44" spans="1:7" x14ac:dyDescent="0.25">
      <c r="A44" s="13" t="s">
        <v>662</v>
      </c>
      <c r="B44" s="31" t="s">
        <v>663</v>
      </c>
      <c r="C44" s="31" t="s">
        <v>614</v>
      </c>
      <c r="D44" s="14">
        <v>5000000</v>
      </c>
      <c r="E44" s="15">
        <v>4681.08</v>
      </c>
      <c r="F44" s="16">
        <v>1.8700000000000001E-2</v>
      </c>
      <c r="G44" s="16">
        <v>7.2498999999999994E-2</v>
      </c>
    </row>
    <row r="45" spans="1:7" x14ac:dyDescent="0.25">
      <c r="A45" s="13" t="s">
        <v>664</v>
      </c>
      <c r="B45" s="31" t="s">
        <v>665</v>
      </c>
      <c r="C45" s="31" t="s">
        <v>614</v>
      </c>
      <c r="D45" s="14">
        <v>5000000</v>
      </c>
      <c r="E45" s="15">
        <v>4678.3100000000004</v>
      </c>
      <c r="F45" s="16">
        <v>1.8700000000000001E-2</v>
      </c>
      <c r="G45" s="16">
        <v>7.2749999999999995E-2</v>
      </c>
    </row>
    <row r="46" spans="1:7" x14ac:dyDescent="0.25">
      <c r="A46" s="13" t="s">
        <v>666</v>
      </c>
      <c r="B46" s="31" t="s">
        <v>667</v>
      </c>
      <c r="C46" s="31" t="s">
        <v>622</v>
      </c>
      <c r="D46" s="14">
        <v>4000000</v>
      </c>
      <c r="E46" s="15">
        <v>3742.64</v>
      </c>
      <c r="F46" s="16">
        <v>1.49E-2</v>
      </c>
      <c r="G46" s="16">
        <v>7.2749999999999995E-2</v>
      </c>
    </row>
    <row r="47" spans="1:7" x14ac:dyDescent="0.25">
      <c r="A47" s="13" t="s">
        <v>668</v>
      </c>
      <c r="B47" s="31" t="s">
        <v>669</v>
      </c>
      <c r="C47" s="31" t="s">
        <v>633</v>
      </c>
      <c r="D47" s="14">
        <v>2500000</v>
      </c>
      <c r="E47" s="15">
        <v>2386.48</v>
      </c>
      <c r="F47" s="16">
        <v>9.4999999999999998E-3</v>
      </c>
      <c r="G47" s="16">
        <v>7.2950000000000001E-2</v>
      </c>
    </row>
    <row r="48" spans="1:7" x14ac:dyDescent="0.25">
      <c r="A48" s="13" t="s">
        <v>670</v>
      </c>
      <c r="B48" s="31" t="s">
        <v>671</v>
      </c>
      <c r="C48" s="31" t="s">
        <v>633</v>
      </c>
      <c r="D48" s="14">
        <v>2500000</v>
      </c>
      <c r="E48" s="15">
        <v>2377.41</v>
      </c>
      <c r="F48" s="16">
        <v>9.4999999999999998E-3</v>
      </c>
      <c r="G48" s="16">
        <v>7.2950000000000001E-2</v>
      </c>
    </row>
    <row r="49" spans="1:7" x14ac:dyDescent="0.25">
      <c r="A49" s="13" t="s">
        <v>672</v>
      </c>
      <c r="B49" s="31" t="s">
        <v>673</v>
      </c>
      <c r="C49" s="31" t="s">
        <v>617</v>
      </c>
      <c r="D49" s="14">
        <v>2500000</v>
      </c>
      <c r="E49" s="15">
        <v>2344.37</v>
      </c>
      <c r="F49" s="16">
        <v>9.2999999999999992E-3</v>
      </c>
      <c r="G49" s="16">
        <v>7.3649999999999993E-2</v>
      </c>
    </row>
    <row r="50" spans="1:7" x14ac:dyDescent="0.25">
      <c r="A50" s="13" t="s">
        <v>674</v>
      </c>
      <c r="B50" s="31" t="s">
        <v>675</v>
      </c>
      <c r="C50" s="31" t="s">
        <v>622</v>
      </c>
      <c r="D50" s="14">
        <v>2500000</v>
      </c>
      <c r="E50" s="15">
        <v>2340.9</v>
      </c>
      <c r="F50" s="16">
        <v>9.2999999999999992E-3</v>
      </c>
      <c r="G50" s="16">
        <v>7.2749999999999995E-2</v>
      </c>
    </row>
    <row r="51" spans="1:7" x14ac:dyDescent="0.25">
      <c r="A51" s="13" t="s">
        <v>676</v>
      </c>
      <c r="B51" s="31" t="s">
        <v>677</v>
      </c>
      <c r="C51" s="31" t="s">
        <v>617</v>
      </c>
      <c r="D51" s="14">
        <v>1000000</v>
      </c>
      <c r="E51" s="15">
        <v>985.78</v>
      </c>
      <c r="F51" s="16">
        <v>3.8999999999999998E-3</v>
      </c>
      <c r="G51" s="16">
        <v>7.3152999999999996E-2</v>
      </c>
    </row>
    <row r="52" spans="1:7" x14ac:dyDescent="0.25">
      <c r="A52" s="17" t="s">
        <v>189</v>
      </c>
      <c r="B52" s="32"/>
      <c r="C52" s="32"/>
      <c r="D52" s="18"/>
      <c r="E52" s="19">
        <v>193447.47</v>
      </c>
      <c r="F52" s="20">
        <v>0.77159999999999995</v>
      </c>
      <c r="G52" s="21"/>
    </row>
    <row r="53" spans="1:7" x14ac:dyDescent="0.25">
      <c r="A53" s="13"/>
      <c r="B53" s="31"/>
      <c r="C53" s="31"/>
      <c r="D53" s="14"/>
      <c r="E53" s="15"/>
      <c r="F53" s="16"/>
      <c r="G53" s="16"/>
    </row>
    <row r="54" spans="1:7" x14ac:dyDescent="0.25">
      <c r="A54" s="17" t="s">
        <v>678</v>
      </c>
      <c r="B54" s="31"/>
      <c r="C54" s="31"/>
      <c r="D54" s="14"/>
      <c r="E54" s="15"/>
      <c r="F54" s="16"/>
      <c r="G54" s="16"/>
    </row>
    <row r="55" spans="1:7" x14ac:dyDescent="0.25">
      <c r="A55" s="13" t="s">
        <v>679</v>
      </c>
      <c r="B55" s="31" t="s">
        <v>680</v>
      </c>
      <c r="C55" s="31" t="s">
        <v>614</v>
      </c>
      <c r="D55" s="14">
        <v>5000000</v>
      </c>
      <c r="E55" s="15">
        <v>4689.59</v>
      </c>
      <c r="F55" s="16">
        <v>1.8700000000000001E-2</v>
      </c>
      <c r="G55" s="16">
        <v>7.9999000000000001E-2</v>
      </c>
    </row>
    <row r="56" spans="1:7" x14ac:dyDescent="0.25">
      <c r="A56" s="13" t="s">
        <v>681</v>
      </c>
      <c r="B56" s="31" t="s">
        <v>682</v>
      </c>
      <c r="C56" s="31" t="s">
        <v>614</v>
      </c>
      <c r="D56" s="14">
        <v>5000000</v>
      </c>
      <c r="E56" s="15">
        <v>4681</v>
      </c>
      <c r="F56" s="16">
        <v>1.8700000000000001E-2</v>
      </c>
      <c r="G56" s="16">
        <v>7.7249999999999999E-2</v>
      </c>
    </row>
    <row r="57" spans="1:7" x14ac:dyDescent="0.25">
      <c r="A57" s="13" t="s">
        <v>683</v>
      </c>
      <c r="B57" s="31" t="s">
        <v>684</v>
      </c>
      <c r="C57" s="31" t="s">
        <v>614</v>
      </c>
      <c r="D57" s="14">
        <v>5000000</v>
      </c>
      <c r="E57" s="15">
        <v>4675.6400000000003</v>
      </c>
      <c r="F57" s="16">
        <v>1.8599999999999998E-2</v>
      </c>
      <c r="G57" s="16">
        <v>7.7200000000000005E-2</v>
      </c>
    </row>
    <row r="58" spans="1:7" x14ac:dyDescent="0.25">
      <c r="A58" s="13" t="s">
        <v>685</v>
      </c>
      <c r="B58" s="31" t="s">
        <v>686</v>
      </c>
      <c r="C58" s="31" t="s">
        <v>614</v>
      </c>
      <c r="D58" s="14">
        <v>5000000</v>
      </c>
      <c r="E58" s="15">
        <v>4664.5600000000004</v>
      </c>
      <c r="F58" s="16">
        <v>1.8599999999999998E-2</v>
      </c>
      <c r="G58" s="16">
        <v>7.9299999999999995E-2</v>
      </c>
    </row>
    <row r="59" spans="1:7" x14ac:dyDescent="0.25">
      <c r="A59" s="13" t="s">
        <v>687</v>
      </c>
      <c r="B59" s="31" t="s">
        <v>688</v>
      </c>
      <c r="C59" s="31" t="s">
        <v>614</v>
      </c>
      <c r="D59" s="14">
        <v>5000000</v>
      </c>
      <c r="E59" s="15">
        <v>4664.42</v>
      </c>
      <c r="F59" s="16">
        <v>1.8599999999999998E-2</v>
      </c>
      <c r="G59" s="16">
        <v>8.1299999999999997E-2</v>
      </c>
    </row>
    <row r="60" spans="1:7" x14ac:dyDescent="0.25">
      <c r="A60" s="13" t="s">
        <v>689</v>
      </c>
      <c r="B60" s="31" t="s">
        <v>690</v>
      </c>
      <c r="C60" s="31" t="s">
        <v>614</v>
      </c>
      <c r="D60" s="14">
        <v>5000000</v>
      </c>
      <c r="E60" s="15">
        <v>4646.2700000000004</v>
      </c>
      <c r="F60" s="16">
        <v>1.8499999999999999E-2</v>
      </c>
      <c r="G60" s="16">
        <v>8.3198999999999995E-2</v>
      </c>
    </row>
    <row r="61" spans="1:7" x14ac:dyDescent="0.25">
      <c r="A61" s="13" t="s">
        <v>691</v>
      </c>
      <c r="B61" s="31" t="s">
        <v>692</v>
      </c>
      <c r="C61" s="31" t="s">
        <v>614</v>
      </c>
      <c r="D61" s="14">
        <v>5000000</v>
      </c>
      <c r="E61" s="15">
        <v>4631.18</v>
      </c>
      <c r="F61" s="16">
        <v>1.8499999999999999E-2</v>
      </c>
      <c r="G61" s="16">
        <v>8.4500000000000006E-2</v>
      </c>
    </row>
    <row r="62" spans="1:7" x14ac:dyDescent="0.25">
      <c r="A62" s="13" t="s">
        <v>693</v>
      </c>
      <c r="B62" s="31" t="s">
        <v>694</v>
      </c>
      <c r="C62" s="31" t="s">
        <v>622</v>
      </c>
      <c r="D62" s="14">
        <v>2500000</v>
      </c>
      <c r="E62" s="15">
        <v>2465.62</v>
      </c>
      <c r="F62" s="16">
        <v>9.7999999999999997E-3</v>
      </c>
      <c r="G62" s="16">
        <v>8.7752999999999998E-2</v>
      </c>
    </row>
    <row r="63" spans="1:7" x14ac:dyDescent="0.25">
      <c r="A63" s="13" t="s">
        <v>695</v>
      </c>
      <c r="B63" s="31" t="s">
        <v>696</v>
      </c>
      <c r="C63" s="31" t="s">
        <v>614</v>
      </c>
      <c r="D63" s="14">
        <v>2500000</v>
      </c>
      <c r="E63" s="15">
        <v>2366.35</v>
      </c>
      <c r="F63" s="16">
        <v>9.4000000000000004E-3</v>
      </c>
      <c r="G63" s="16">
        <v>8.3801E-2</v>
      </c>
    </row>
    <row r="64" spans="1:7" x14ac:dyDescent="0.25">
      <c r="A64" s="13" t="s">
        <v>697</v>
      </c>
      <c r="B64" s="31" t="s">
        <v>698</v>
      </c>
      <c r="C64" s="31" t="s">
        <v>614</v>
      </c>
      <c r="D64" s="14">
        <v>2500000</v>
      </c>
      <c r="E64" s="15">
        <v>2352.4</v>
      </c>
      <c r="F64" s="16">
        <v>9.4000000000000004E-3</v>
      </c>
      <c r="G64" s="16">
        <v>7.7899999999999997E-2</v>
      </c>
    </row>
    <row r="65" spans="1:7" x14ac:dyDescent="0.25">
      <c r="A65" s="17" t="s">
        <v>189</v>
      </c>
      <c r="B65" s="32"/>
      <c r="C65" s="32"/>
      <c r="D65" s="18"/>
      <c r="E65" s="19">
        <v>39837.03</v>
      </c>
      <c r="F65" s="20">
        <v>0.1588</v>
      </c>
      <c r="G65" s="21"/>
    </row>
    <row r="66" spans="1:7" x14ac:dyDescent="0.25">
      <c r="A66" s="13"/>
      <c r="B66" s="31"/>
      <c r="C66" s="31"/>
      <c r="D66" s="14"/>
      <c r="E66" s="15"/>
      <c r="F66" s="16"/>
      <c r="G66" s="16"/>
    </row>
    <row r="67" spans="1:7" x14ac:dyDescent="0.25">
      <c r="A67" s="24" t="s">
        <v>192</v>
      </c>
      <c r="B67" s="33"/>
      <c r="C67" s="33"/>
      <c r="D67" s="25"/>
      <c r="E67" s="19">
        <v>267393.76</v>
      </c>
      <c r="F67" s="20">
        <v>1.0664</v>
      </c>
      <c r="G67" s="21"/>
    </row>
    <row r="68" spans="1:7" x14ac:dyDescent="0.25">
      <c r="A68" s="13"/>
      <c r="B68" s="31"/>
      <c r="C68" s="31"/>
      <c r="D68" s="14"/>
      <c r="E68" s="15"/>
      <c r="F68" s="16"/>
      <c r="G68" s="16"/>
    </row>
    <row r="69" spans="1:7" x14ac:dyDescent="0.25">
      <c r="A69" s="13"/>
      <c r="B69" s="31"/>
      <c r="C69" s="31"/>
      <c r="D69" s="14"/>
      <c r="E69" s="15"/>
      <c r="F69" s="16"/>
      <c r="G69" s="16"/>
    </row>
    <row r="70" spans="1:7" x14ac:dyDescent="0.25">
      <c r="A70" s="17" t="s">
        <v>699</v>
      </c>
      <c r="B70" s="31"/>
      <c r="C70" s="31"/>
      <c r="D70" s="14"/>
      <c r="E70" s="15"/>
      <c r="F70" s="16"/>
      <c r="G70" s="16"/>
    </row>
    <row r="71" spans="1:7" x14ac:dyDescent="0.25">
      <c r="A71" s="13" t="s">
        <v>700</v>
      </c>
      <c r="B71" s="31" t="s">
        <v>701</v>
      </c>
      <c r="C71" s="31"/>
      <c r="D71" s="14">
        <v>5927.4629999999997</v>
      </c>
      <c r="E71" s="15">
        <v>693.09</v>
      </c>
      <c r="F71" s="16">
        <v>2.8E-3</v>
      </c>
      <c r="G71" s="16"/>
    </row>
    <row r="72" spans="1:7" x14ac:dyDescent="0.25">
      <c r="A72" s="13"/>
      <c r="B72" s="31"/>
      <c r="C72" s="31"/>
      <c r="D72" s="14"/>
      <c r="E72" s="15"/>
      <c r="F72" s="16"/>
      <c r="G72" s="16"/>
    </row>
    <row r="73" spans="1:7" x14ac:dyDescent="0.25">
      <c r="A73" s="24" t="s">
        <v>192</v>
      </c>
      <c r="B73" s="33"/>
      <c r="C73" s="33"/>
      <c r="D73" s="25"/>
      <c r="E73" s="19">
        <v>693.09</v>
      </c>
      <c r="F73" s="20">
        <v>2.8E-3</v>
      </c>
      <c r="G73" s="21"/>
    </row>
    <row r="74" spans="1:7" x14ac:dyDescent="0.25">
      <c r="A74" s="13"/>
      <c r="B74" s="31"/>
      <c r="C74" s="31"/>
      <c r="D74" s="14"/>
      <c r="E74" s="15"/>
      <c r="F74" s="16"/>
      <c r="G74" s="16"/>
    </row>
    <row r="75" spans="1:7" x14ac:dyDescent="0.25">
      <c r="A75" s="17" t="s">
        <v>193</v>
      </c>
      <c r="B75" s="31"/>
      <c r="C75" s="31"/>
      <c r="D75" s="14"/>
      <c r="E75" s="15"/>
      <c r="F75" s="16"/>
      <c r="G75" s="16"/>
    </row>
    <row r="76" spans="1:7" x14ac:dyDescent="0.25">
      <c r="A76" s="13" t="s">
        <v>194</v>
      </c>
      <c r="B76" s="31"/>
      <c r="C76" s="31"/>
      <c r="D76" s="14"/>
      <c r="E76" s="15">
        <v>9700.16</v>
      </c>
      <c r="F76" s="16">
        <v>3.8699999999999998E-2</v>
      </c>
      <c r="G76" s="16">
        <v>6.0694999999999999E-2</v>
      </c>
    </row>
    <row r="77" spans="1:7" x14ac:dyDescent="0.25">
      <c r="A77" s="13" t="s">
        <v>194</v>
      </c>
      <c r="B77" s="31"/>
      <c r="C77" s="31"/>
      <c r="D77" s="14"/>
      <c r="E77" s="15">
        <v>3996.32</v>
      </c>
      <c r="F77" s="16">
        <v>1.5900000000000001E-2</v>
      </c>
      <c r="G77" s="16">
        <v>0</v>
      </c>
    </row>
    <row r="78" spans="1:7" x14ac:dyDescent="0.25">
      <c r="A78" s="17" t="s">
        <v>189</v>
      </c>
      <c r="B78" s="32"/>
      <c r="C78" s="32"/>
      <c r="D78" s="18"/>
      <c r="E78" s="19">
        <v>13696.48</v>
      </c>
      <c r="F78" s="20">
        <v>5.4600000000000003E-2</v>
      </c>
      <c r="G78" s="21"/>
    </row>
    <row r="79" spans="1:7" x14ac:dyDescent="0.25">
      <c r="A79" s="13"/>
      <c r="B79" s="31"/>
      <c r="C79" s="31"/>
      <c r="D79" s="14"/>
      <c r="E79" s="15"/>
      <c r="F79" s="16"/>
      <c r="G79" s="16"/>
    </row>
    <row r="80" spans="1:7" x14ac:dyDescent="0.25">
      <c r="A80" s="24" t="s">
        <v>192</v>
      </c>
      <c r="B80" s="33"/>
      <c r="C80" s="33"/>
      <c r="D80" s="25"/>
      <c r="E80" s="19">
        <v>13696.48</v>
      </c>
      <c r="F80" s="20">
        <v>5.4600000000000003E-2</v>
      </c>
      <c r="G80" s="21"/>
    </row>
    <row r="81" spans="1:7" x14ac:dyDescent="0.25">
      <c r="A81" s="13" t="s">
        <v>195</v>
      </c>
      <c r="B81" s="31"/>
      <c r="C81" s="31"/>
      <c r="D81" s="14"/>
      <c r="E81" s="15">
        <v>3.2260342999999998</v>
      </c>
      <c r="F81" s="60" t="s">
        <v>197</v>
      </c>
      <c r="G81" s="16"/>
    </row>
    <row r="82" spans="1:7" x14ac:dyDescent="0.25">
      <c r="A82" s="13" t="s">
        <v>196</v>
      </c>
      <c r="B82" s="31"/>
      <c r="C82" s="31"/>
      <c r="D82" s="14"/>
      <c r="E82" s="35">
        <v>-30941.526034300001</v>
      </c>
      <c r="F82" s="36">
        <v>-0.12381200000000001</v>
      </c>
      <c r="G82" s="16">
        <v>4.2985000000000002E-2</v>
      </c>
    </row>
    <row r="83" spans="1:7" x14ac:dyDescent="0.25">
      <c r="A83" s="26" t="s">
        <v>198</v>
      </c>
      <c r="B83" s="34"/>
      <c r="C83" s="34"/>
      <c r="D83" s="27"/>
      <c r="E83" s="28">
        <v>250845.03</v>
      </c>
      <c r="F83" s="29">
        <v>1</v>
      </c>
      <c r="G83" s="29"/>
    </row>
    <row r="85" spans="1:7" x14ac:dyDescent="0.25">
      <c r="A85" s="1" t="s">
        <v>702</v>
      </c>
    </row>
    <row r="86" spans="1:7" x14ac:dyDescent="0.25">
      <c r="A86" s="1" t="s">
        <v>199</v>
      </c>
    </row>
    <row r="87" spans="1:7" x14ac:dyDescent="0.25">
      <c r="A87" s="74" t="s">
        <v>200</v>
      </c>
    </row>
    <row r="88" spans="1:7" x14ac:dyDescent="0.25">
      <c r="A88" s="1"/>
    </row>
    <row r="89" spans="1:7" x14ac:dyDescent="0.25">
      <c r="A89" t="s">
        <v>202</v>
      </c>
      <c r="B89" t="s">
        <v>703</v>
      </c>
    </row>
    <row r="90" spans="1:7" x14ac:dyDescent="0.25">
      <c r="A90" s="61" t="s">
        <v>203</v>
      </c>
      <c r="B90" s="61" t="s">
        <v>704</v>
      </c>
    </row>
    <row r="91" spans="1:7" x14ac:dyDescent="0.25">
      <c r="A91" s="61" t="s">
        <v>205</v>
      </c>
      <c r="B91" s="61" t="s">
        <v>705</v>
      </c>
    </row>
    <row r="92" spans="1:7" x14ac:dyDescent="0.25">
      <c r="A92" s="61"/>
      <c r="B92" s="61"/>
    </row>
    <row r="93" spans="1:7" x14ac:dyDescent="0.25">
      <c r="A93" s="61" t="s">
        <v>207</v>
      </c>
      <c r="B93" s="62">
        <v>7.1102783573464192</v>
      </c>
    </row>
    <row r="94" spans="1:7" x14ac:dyDescent="0.25">
      <c r="A94" s="61"/>
      <c r="B94" s="61"/>
    </row>
    <row r="95" spans="1:7" x14ac:dyDescent="0.25">
      <c r="A95" s="61" t="s">
        <v>208</v>
      </c>
      <c r="B95" s="63">
        <v>0.79820000000000002</v>
      </c>
    </row>
    <row r="96" spans="1:7" x14ac:dyDescent="0.25">
      <c r="A96" s="61" t="s">
        <v>209</v>
      </c>
      <c r="B96" s="63">
        <v>0.79516617075609675</v>
      </c>
    </row>
    <row r="97" spans="1:3" x14ac:dyDescent="0.25">
      <c r="A97" s="61"/>
      <c r="B97" s="61"/>
    </row>
    <row r="98" spans="1:3" x14ac:dyDescent="0.25">
      <c r="A98" s="61" t="s">
        <v>210</v>
      </c>
      <c r="B98" s="64">
        <v>46112</v>
      </c>
    </row>
    <row r="100" spans="1:3" x14ac:dyDescent="0.25">
      <c r="A100" s="1" t="s">
        <v>211</v>
      </c>
    </row>
    <row r="101" spans="1:3" x14ac:dyDescent="0.25">
      <c r="A101" s="48" t="s">
        <v>212</v>
      </c>
      <c r="B101" s="3" t="s">
        <v>155</v>
      </c>
    </row>
    <row r="102" spans="1:3" x14ac:dyDescent="0.25">
      <c r="A102" t="s">
        <v>213</v>
      </c>
    </row>
    <row r="103" spans="1:3" x14ac:dyDescent="0.25">
      <c r="A103" t="s">
        <v>214</v>
      </c>
      <c r="B103" t="s">
        <v>215</v>
      </c>
      <c r="C103" t="s">
        <v>215</v>
      </c>
    </row>
    <row r="104" spans="1:3" x14ac:dyDescent="0.25">
      <c r="B104" s="49">
        <v>45930</v>
      </c>
      <c r="C104" s="49">
        <v>46112</v>
      </c>
    </row>
    <row r="105" spans="1:3" x14ac:dyDescent="0.25">
      <c r="A105" t="s">
        <v>706</v>
      </c>
      <c r="B105">
        <v>31.885999999999999</v>
      </c>
      <c r="C105">
        <v>32.787999999999997</v>
      </c>
    </row>
    <row r="106" spans="1:3" x14ac:dyDescent="0.25">
      <c r="A106" t="s">
        <v>707</v>
      </c>
      <c r="B106" t="s">
        <v>708</v>
      </c>
      <c r="C106" t="s">
        <v>709</v>
      </c>
    </row>
    <row r="107" spans="1:3" x14ac:dyDescent="0.25">
      <c r="A107" t="s">
        <v>482</v>
      </c>
      <c r="B107">
        <v>31.8903</v>
      </c>
      <c r="C107">
        <v>32.795400000000001</v>
      </c>
    </row>
    <row r="108" spans="1:3" x14ac:dyDescent="0.25">
      <c r="A108" t="s">
        <v>217</v>
      </c>
      <c r="B108">
        <v>29.741599999999998</v>
      </c>
      <c r="C108">
        <v>30.585699999999999</v>
      </c>
    </row>
    <row r="109" spans="1:3" x14ac:dyDescent="0.25">
      <c r="A109" t="s">
        <v>710</v>
      </c>
      <c r="B109" t="s">
        <v>708</v>
      </c>
      <c r="C109" t="s">
        <v>709</v>
      </c>
    </row>
    <row r="110" spans="1:3" x14ac:dyDescent="0.25">
      <c r="A110" t="s">
        <v>711</v>
      </c>
      <c r="B110">
        <v>24.715800000000002</v>
      </c>
      <c r="C110">
        <v>25.337800000000001</v>
      </c>
    </row>
    <row r="111" spans="1:3" x14ac:dyDescent="0.25">
      <c r="A111" t="s">
        <v>712</v>
      </c>
      <c r="B111" t="s">
        <v>708</v>
      </c>
      <c r="C111" t="s">
        <v>709</v>
      </c>
    </row>
    <row r="112" spans="1:3" x14ac:dyDescent="0.25">
      <c r="A112" t="s">
        <v>713</v>
      </c>
      <c r="B112">
        <v>28.644400000000001</v>
      </c>
      <c r="C112">
        <v>29.365400000000001</v>
      </c>
    </row>
    <row r="113" spans="1:3" x14ac:dyDescent="0.25">
      <c r="A113" t="s">
        <v>714</v>
      </c>
      <c r="B113" t="s">
        <v>708</v>
      </c>
      <c r="C113" t="s">
        <v>709</v>
      </c>
    </row>
    <row r="114" spans="1:3" x14ac:dyDescent="0.25">
      <c r="A114" t="s">
        <v>715</v>
      </c>
      <c r="B114">
        <v>28.882899999999999</v>
      </c>
      <c r="C114">
        <v>29.609400000000001</v>
      </c>
    </row>
    <row r="115" spans="1:3" x14ac:dyDescent="0.25">
      <c r="A115" t="s">
        <v>716</v>
      </c>
      <c r="B115">
        <v>27.170300000000001</v>
      </c>
      <c r="C115" s="55">
        <v>27.853999999999999</v>
      </c>
    </row>
    <row r="116" spans="1:3" x14ac:dyDescent="0.25">
      <c r="A116" t="s">
        <v>717</v>
      </c>
      <c r="B116" t="s">
        <v>708</v>
      </c>
      <c r="C116" t="s">
        <v>709</v>
      </c>
    </row>
    <row r="117" spans="1:3" x14ac:dyDescent="0.25">
      <c r="A117" t="s">
        <v>718</v>
      </c>
    </row>
    <row r="119" spans="1:3" x14ac:dyDescent="0.25">
      <c r="A119" t="s">
        <v>220</v>
      </c>
      <c r="B119" s="3" t="s">
        <v>155</v>
      </c>
    </row>
    <row r="120" spans="1:3" x14ac:dyDescent="0.25">
      <c r="A120" t="s">
        <v>221</v>
      </c>
      <c r="B120" s="3" t="s">
        <v>155</v>
      </c>
    </row>
    <row r="121" spans="1:3" ht="30" x14ac:dyDescent="0.25">
      <c r="A121" s="48" t="s">
        <v>222</v>
      </c>
      <c r="B121" s="3" t="s">
        <v>155</v>
      </c>
    </row>
    <row r="122" spans="1:3" x14ac:dyDescent="0.25">
      <c r="A122" s="48" t="s">
        <v>223</v>
      </c>
      <c r="B122" s="3" t="s">
        <v>155</v>
      </c>
    </row>
    <row r="123" spans="1:3" x14ac:dyDescent="0.25">
      <c r="A123" t="s">
        <v>224</v>
      </c>
      <c r="B123" s="50">
        <f>B96</f>
        <v>0.79516617075609675</v>
      </c>
    </row>
    <row r="124" spans="1:3" ht="29.1" customHeight="1" x14ac:dyDescent="0.25">
      <c r="A124" s="48" t="s">
        <v>225</v>
      </c>
      <c r="B124" s="3" t="s">
        <v>155</v>
      </c>
    </row>
    <row r="125" spans="1:3" ht="29.1" customHeight="1" x14ac:dyDescent="0.25">
      <c r="A125" s="48" t="s">
        <v>226</v>
      </c>
      <c r="B125" s="3" t="s">
        <v>155</v>
      </c>
    </row>
    <row r="126" spans="1:3" ht="29.1" customHeight="1" x14ac:dyDescent="0.25">
      <c r="A126" s="48" t="s">
        <v>227</v>
      </c>
      <c r="B126" s="52">
        <v>63749.52</v>
      </c>
    </row>
    <row r="127" spans="1:3" x14ac:dyDescent="0.25">
      <c r="A127" s="48" t="s">
        <v>228</v>
      </c>
      <c r="B127" s="3" t="s">
        <v>155</v>
      </c>
    </row>
    <row r="128" spans="1:3" x14ac:dyDescent="0.25">
      <c r="A128" s="48" t="s">
        <v>229</v>
      </c>
      <c r="B128" s="3" t="s">
        <v>155</v>
      </c>
    </row>
    <row r="130" spans="1:6" ht="69.95" customHeight="1" x14ac:dyDescent="0.25">
      <c r="A130" s="120" t="s">
        <v>230</v>
      </c>
      <c r="B130" s="120" t="s">
        <v>231</v>
      </c>
      <c r="C130" s="120" t="s">
        <v>3</v>
      </c>
      <c r="D130" s="120" t="s">
        <v>4</v>
      </c>
      <c r="E130" s="120" t="s">
        <v>3</v>
      </c>
      <c r="F130" s="120" t="s">
        <v>4</v>
      </c>
    </row>
    <row r="131" spans="1:6" ht="69.95" customHeight="1" x14ac:dyDescent="0.25">
      <c r="A131" s="120" t="s">
        <v>704</v>
      </c>
      <c r="B131" s="120"/>
      <c r="C131" s="120" t="s">
        <v>20</v>
      </c>
      <c r="D131" s="120"/>
      <c r="E131" s="120" t="s">
        <v>21</v>
      </c>
      <c r="F131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4"/>
  <sheetViews>
    <sheetView showGridLines="0" workbookViewId="0">
      <pane ySplit="6" topLeftCell="A84" activePane="bottomLeft" state="frozen"/>
      <selection activeCell="B70" sqref="B70"/>
      <selection pane="bottomLeft" activeCell="A87" sqref="A87"/>
    </sheetView>
  </sheetViews>
  <sheetFormatPr defaultRowHeight="15" x14ac:dyDescent="0.25"/>
  <cols>
    <col min="1" max="1" width="65.28515625" customWidth="1"/>
    <col min="2" max="2" width="22" bestFit="1" customWidth="1"/>
    <col min="3" max="3" width="26.5703125" customWidth="1"/>
    <col min="4" max="4" width="22" customWidth="1"/>
    <col min="5" max="5" width="16.42578125" customWidth="1"/>
    <col min="6" max="6" width="22" customWidth="1"/>
    <col min="7" max="7" width="5.85546875" style="2" bestFit="1" customWidth="1"/>
    <col min="12" max="12" width="65.7109375" bestFit="1" customWidth="1"/>
    <col min="13" max="13" width="10" bestFit="1" customWidth="1"/>
    <col min="14" max="14" width="9.85546875" bestFit="1" customWidth="1"/>
    <col min="15" max="15" width="14.7109375" bestFit="1" customWidth="1"/>
    <col min="16" max="16" width="11.5703125" bestFit="1" customWidth="1"/>
  </cols>
  <sheetData>
    <row r="1" spans="1:8" x14ac:dyDescent="0.25">
      <c r="A1" s="53" t="s">
        <v>143</v>
      </c>
    </row>
    <row r="2" spans="1:8" ht="29.1" customHeight="1" x14ac:dyDescent="0.25">
      <c r="A2" s="54" t="s">
        <v>144</v>
      </c>
    </row>
    <row r="3" spans="1:8" ht="36.75" customHeight="1" x14ac:dyDescent="0.25">
      <c r="A3" s="124" t="s">
        <v>719</v>
      </c>
      <c r="B3" s="125"/>
      <c r="C3" s="125"/>
      <c r="D3" s="125"/>
      <c r="E3" s="125"/>
      <c r="F3" s="125"/>
      <c r="G3" s="126"/>
      <c r="H3" s="47" t="str">
        <f>HYPERLINK("[HY_Portfolio Notes 31-Mar-2026.xlsx]Index!A1","Index")</f>
        <v>Index</v>
      </c>
    </row>
    <row r="4" spans="1:8" ht="42.6" customHeight="1" x14ac:dyDescent="0.25">
      <c r="A4" s="124" t="s">
        <v>720</v>
      </c>
      <c r="B4" s="125"/>
      <c r="C4" s="125"/>
      <c r="D4" s="125"/>
      <c r="E4" s="125"/>
      <c r="F4" s="125"/>
      <c r="G4" s="126"/>
    </row>
    <row r="6" spans="1:8" ht="48" customHeight="1" x14ac:dyDescent="0.25">
      <c r="A6" s="4" t="s">
        <v>147</v>
      </c>
      <c r="B6" s="4" t="s">
        <v>148</v>
      </c>
      <c r="C6" s="4" t="s">
        <v>149</v>
      </c>
      <c r="D6" s="5" t="s">
        <v>150</v>
      </c>
      <c r="E6" s="6" t="s">
        <v>151</v>
      </c>
      <c r="F6" s="6" t="s">
        <v>152</v>
      </c>
      <c r="G6" s="7" t="s">
        <v>153</v>
      </c>
    </row>
    <row r="7" spans="1:8" x14ac:dyDescent="0.25">
      <c r="A7" s="8"/>
      <c r="B7" s="30"/>
      <c r="C7" s="30"/>
      <c r="D7" s="9"/>
      <c r="E7" s="10"/>
      <c r="F7" s="11"/>
      <c r="G7" s="12"/>
    </row>
    <row r="8" spans="1:8" x14ac:dyDescent="0.25">
      <c r="A8" s="13"/>
      <c r="B8" s="31"/>
      <c r="C8" s="31"/>
      <c r="D8" s="14"/>
      <c r="E8" s="15"/>
      <c r="F8" s="16"/>
      <c r="G8" s="16"/>
    </row>
    <row r="9" spans="1:8" x14ac:dyDescent="0.25">
      <c r="A9" s="17" t="s">
        <v>154</v>
      </c>
      <c r="B9" s="31"/>
      <c r="C9" s="31"/>
      <c r="D9" s="14"/>
      <c r="E9" s="15" t="s">
        <v>155</v>
      </c>
      <c r="F9" s="16" t="s">
        <v>155</v>
      </c>
      <c r="G9" s="16"/>
    </row>
    <row r="10" spans="1:8" x14ac:dyDescent="0.25">
      <c r="A10" s="13"/>
      <c r="B10" s="31"/>
      <c r="C10" s="31"/>
      <c r="D10" s="14"/>
      <c r="E10" s="15"/>
      <c r="F10" s="16"/>
      <c r="G10" s="16"/>
    </row>
    <row r="11" spans="1:8" x14ac:dyDescent="0.25">
      <c r="A11" s="17" t="s">
        <v>156</v>
      </c>
      <c r="B11" s="31"/>
      <c r="C11" s="31"/>
      <c r="D11" s="14"/>
      <c r="E11" s="15"/>
      <c r="F11" s="16"/>
      <c r="G11" s="16"/>
    </row>
    <row r="12" spans="1:8" x14ac:dyDescent="0.25">
      <c r="A12" s="17" t="s">
        <v>157</v>
      </c>
      <c r="B12" s="31"/>
      <c r="C12" s="31"/>
      <c r="D12" s="14"/>
      <c r="E12" s="15"/>
      <c r="F12" s="16"/>
      <c r="G12" s="16"/>
    </row>
    <row r="13" spans="1:8" x14ac:dyDescent="0.25">
      <c r="A13" s="13" t="s">
        <v>721</v>
      </c>
      <c r="B13" s="31" t="s">
        <v>722</v>
      </c>
      <c r="C13" s="31" t="s">
        <v>160</v>
      </c>
      <c r="D13" s="14">
        <v>53500000</v>
      </c>
      <c r="E13" s="15">
        <v>53485.72</v>
      </c>
      <c r="F13" s="16">
        <v>8.6099999999999996E-2</v>
      </c>
      <c r="G13" s="16">
        <v>7.5447E-2</v>
      </c>
    </row>
    <row r="14" spans="1:8" x14ac:dyDescent="0.25">
      <c r="A14" s="13" t="s">
        <v>723</v>
      </c>
      <c r="B14" s="31" t="s">
        <v>724</v>
      </c>
      <c r="C14" s="31" t="s">
        <v>160</v>
      </c>
      <c r="D14" s="14">
        <v>50000000</v>
      </c>
      <c r="E14" s="15">
        <v>48203.6</v>
      </c>
      <c r="F14" s="16">
        <v>7.7600000000000002E-2</v>
      </c>
      <c r="G14" s="16">
        <v>7.6600000000000001E-2</v>
      </c>
    </row>
    <row r="15" spans="1:8" x14ac:dyDescent="0.25">
      <c r="A15" s="13" t="s">
        <v>725</v>
      </c>
      <c r="B15" s="31" t="s">
        <v>726</v>
      </c>
      <c r="C15" s="31" t="s">
        <v>163</v>
      </c>
      <c r="D15" s="14">
        <v>40500000</v>
      </c>
      <c r="E15" s="15">
        <v>40459.54</v>
      </c>
      <c r="F15" s="16">
        <v>6.5100000000000005E-2</v>
      </c>
      <c r="G15" s="16">
        <v>7.5550000000000006E-2</v>
      </c>
    </row>
    <row r="16" spans="1:8" x14ac:dyDescent="0.25">
      <c r="A16" s="13" t="s">
        <v>727</v>
      </c>
      <c r="B16" s="31" t="s">
        <v>728</v>
      </c>
      <c r="C16" s="31" t="s">
        <v>163</v>
      </c>
      <c r="D16" s="14">
        <v>39500000</v>
      </c>
      <c r="E16" s="15">
        <v>39185.9</v>
      </c>
      <c r="F16" s="16">
        <v>6.3100000000000003E-2</v>
      </c>
      <c r="G16" s="16">
        <v>7.6149999999999995E-2</v>
      </c>
    </row>
    <row r="17" spans="1:7" x14ac:dyDescent="0.25">
      <c r="A17" s="13" t="s">
        <v>729</v>
      </c>
      <c r="B17" s="31" t="s">
        <v>730</v>
      </c>
      <c r="C17" s="31" t="s">
        <v>163</v>
      </c>
      <c r="D17" s="14">
        <v>37700000</v>
      </c>
      <c r="E17" s="15">
        <v>37582.339999999997</v>
      </c>
      <c r="F17" s="16">
        <v>6.0499999999999998E-2</v>
      </c>
      <c r="G17" s="16">
        <v>7.6350000000000001E-2</v>
      </c>
    </row>
    <row r="18" spans="1:7" x14ac:dyDescent="0.25">
      <c r="A18" s="13" t="s">
        <v>731</v>
      </c>
      <c r="B18" s="31" t="s">
        <v>732</v>
      </c>
      <c r="C18" s="31" t="s">
        <v>163</v>
      </c>
      <c r="D18" s="14">
        <v>37500000</v>
      </c>
      <c r="E18" s="15">
        <v>37139.81</v>
      </c>
      <c r="F18" s="16">
        <v>5.9799999999999999E-2</v>
      </c>
      <c r="G18" s="16">
        <v>7.7200000000000005E-2</v>
      </c>
    </row>
    <row r="19" spans="1:7" x14ac:dyDescent="0.25">
      <c r="A19" s="13" t="s">
        <v>733</v>
      </c>
      <c r="B19" s="31" t="s">
        <v>734</v>
      </c>
      <c r="C19" s="31" t="s">
        <v>163</v>
      </c>
      <c r="D19" s="14">
        <v>35000000</v>
      </c>
      <c r="E19" s="15">
        <v>34824.44</v>
      </c>
      <c r="F19" s="16">
        <v>5.6000000000000001E-2</v>
      </c>
      <c r="G19" s="16">
        <v>7.6249999999999998E-2</v>
      </c>
    </row>
    <row r="20" spans="1:7" x14ac:dyDescent="0.25">
      <c r="A20" s="13" t="s">
        <v>735</v>
      </c>
      <c r="B20" s="31" t="s">
        <v>736</v>
      </c>
      <c r="C20" s="31" t="s">
        <v>163</v>
      </c>
      <c r="D20" s="14">
        <v>35000000</v>
      </c>
      <c r="E20" s="15">
        <v>34823.43</v>
      </c>
      <c r="F20" s="16">
        <v>5.6000000000000001E-2</v>
      </c>
      <c r="G20" s="16">
        <v>7.5312000000000004E-2</v>
      </c>
    </row>
    <row r="21" spans="1:7" x14ac:dyDescent="0.25">
      <c r="A21" s="13" t="s">
        <v>737</v>
      </c>
      <c r="B21" s="31" t="s">
        <v>738</v>
      </c>
      <c r="C21" s="31" t="s">
        <v>163</v>
      </c>
      <c r="D21" s="14">
        <v>34500000</v>
      </c>
      <c r="E21" s="15">
        <v>34737.050000000003</v>
      </c>
      <c r="F21" s="16">
        <v>5.5899999999999998E-2</v>
      </c>
      <c r="G21" s="16">
        <v>7.6149999999999995E-2</v>
      </c>
    </row>
    <row r="22" spans="1:7" x14ac:dyDescent="0.25">
      <c r="A22" s="13" t="s">
        <v>739</v>
      </c>
      <c r="B22" s="31" t="s">
        <v>740</v>
      </c>
      <c r="C22" s="31" t="s">
        <v>160</v>
      </c>
      <c r="D22" s="14">
        <v>35000000</v>
      </c>
      <c r="E22" s="15">
        <v>34623.370000000003</v>
      </c>
      <c r="F22" s="16">
        <v>5.57E-2</v>
      </c>
      <c r="G22" s="16">
        <v>7.7200000000000005E-2</v>
      </c>
    </row>
    <row r="23" spans="1:7" x14ac:dyDescent="0.25">
      <c r="A23" s="13" t="s">
        <v>741</v>
      </c>
      <c r="B23" s="31" t="s">
        <v>742</v>
      </c>
      <c r="C23" s="31" t="s">
        <v>163</v>
      </c>
      <c r="D23" s="14">
        <v>24000000</v>
      </c>
      <c r="E23" s="15">
        <v>23254.2</v>
      </c>
      <c r="F23" s="16">
        <v>3.7400000000000003E-2</v>
      </c>
      <c r="G23" s="16">
        <v>7.5850000000000001E-2</v>
      </c>
    </row>
    <row r="24" spans="1:7" x14ac:dyDescent="0.25">
      <c r="A24" s="13" t="s">
        <v>743</v>
      </c>
      <c r="B24" s="31" t="s">
        <v>744</v>
      </c>
      <c r="C24" s="31" t="s">
        <v>163</v>
      </c>
      <c r="D24" s="14">
        <v>17000000</v>
      </c>
      <c r="E24" s="15">
        <v>17836.599999999999</v>
      </c>
      <c r="F24" s="16">
        <v>2.87E-2</v>
      </c>
      <c r="G24" s="16">
        <v>7.5610999999999998E-2</v>
      </c>
    </row>
    <row r="25" spans="1:7" x14ac:dyDescent="0.25">
      <c r="A25" s="13" t="s">
        <v>745</v>
      </c>
      <c r="B25" s="31" t="s">
        <v>746</v>
      </c>
      <c r="C25" s="31" t="s">
        <v>163</v>
      </c>
      <c r="D25" s="14">
        <v>16000000</v>
      </c>
      <c r="E25" s="15">
        <v>16055.78</v>
      </c>
      <c r="F25" s="16">
        <v>2.58E-2</v>
      </c>
      <c r="G25" s="16">
        <v>7.6350000000000001E-2</v>
      </c>
    </row>
    <row r="26" spans="1:7" x14ac:dyDescent="0.25">
      <c r="A26" s="13" t="s">
        <v>747</v>
      </c>
      <c r="B26" s="31" t="s">
        <v>748</v>
      </c>
      <c r="C26" s="31" t="s">
        <v>163</v>
      </c>
      <c r="D26" s="14">
        <v>15000000</v>
      </c>
      <c r="E26" s="15">
        <v>15239.37</v>
      </c>
      <c r="F26" s="16">
        <v>2.4500000000000001E-2</v>
      </c>
      <c r="G26" s="16">
        <v>7.5610999999999998E-2</v>
      </c>
    </row>
    <row r="27" spans="1:7" x14ac:dyDescent="0.25">
      <c r="A27" s="13" t="s">
        <v>749</v>
      </c>
      <c r="B27" s="31" t="s">
        <v>750</v>
      </c>
      <c r="C27" s="31" t="s">
        <v>163</v>
      </c>
      <c r="D27" s="14">
        <v>15000000</v>
      </c>
      <c r="E27" s="15">
        <v>15044.72</v>
      </c>
      <c r="F27" s="16">
        <v>2.4199999999999999E-2</v>
      </c>
      <c r="G27" s="16">
        <v>7.6249999999999998E-2</v>
      </c>
    </row>
    <row r="28" spans="1:7" x14ac:dyDescent="0.25">
      <c r="A28" s="13" t="s">
        <v>751</v>
      </c>
      <c r="B28" s="31" t="s">
        <v>752</v>
      </c>
      <c r="C28" s="31" t="s">
        <v>163</v>
      </c>
      <c r="D28" s="14">
        <v>13500000</v>
      </c>
      <c r="E28" s="15">
        <v>13069.35</v>
      </c>
      <c r="F28" s="16">
        <v>2.1000000000000001E-2</v>
      </c>
      <c r="G28" s="16">
        <v>7.5949000000000003E-2</v>
      </c>
    </row>
    <row r="29" spans="1:7" x14ac:dyDescent="0.25">
      <c r="A29" s="13" t="s">
        <v>753</v>
      </c>
      <c r="B29" s="31" t="s">
        <v>754</v>
      </c>
      <c r="C29" s="31" t="s">
        <v>163</v>
      </c>
      <c r="D29" s="14">
        <v>10000000</v>
      </c>
      <c r="E29" s="15">
        <v>10095.61</v>
      </c>
      <c r="F29" s="16">
        <v>1.6199999999999999E-2</v>
      </c>
      <c r="G29" s="16">
        <v>7.6350000000000001E-2</v>
      </c>
    </row>
    <row r="30" spans="1:7" x14ac:dyDescent="0.25">
      <c r="A30" s="13" t="s">
        <v>755</v>
      </c>
      <c r="B30" s="31" t="s">
        <v>756</v>
      </c>
      <c r="C30" s="31" t="s">
        <v>163</v>
      </c>
      <c r="D30" s="14">
        <v>8000000</v>
      </c>
      <c r="E30" s="15">
        <v>7974.61</v>
      </c>
      <c r="F30" s="16">
        <v>1.2800000000000001E-2</v>
      </c>
      <c r="G30" s="16">
        <v>7.4912000000000006E-2</v>
      </c>
    </row>
    <row r="31" spans="1:7" x14ac:dyDescent="0.25">
      <c r="A31" s="13" t="s">
        <v>757</v>
      </c>
      <c r="B31" s="31" t="s">
        <v>758</v>
      </c>
      <c r="C31" s="31" t="s">
        <v>163</v>
      </c>
      <c r="D31" s="14">
        <v>6500000</v>
      </c>
      <c r="E31" s="15">
        <v>6510.63</v>
      </c>
      <c r="F31" s="16">
        <v>1.0500000000000001E-2</v>
      </c>
      <c r="G31" s="16">
        <v>7.6100000000000001E-2</v>
      </c>
    </row>
    <row r="32" spans="1:7" x14ac:dyDescent="0.25">
      <c r="A32" s="13" t="s">
        <v>759</v>
      </c>
      <c r="B32" s="31" t="s">
        <v>760</v>
      </c>
      <c r="C32" s="31" t="s">
        <v>163</v>
      </c>
      <c r="D32" s="14">
        <v>5000000</v>
      </c>
      <c r="E32" s="15">
        <v>4966.2700000000004</v>
      </c>
      <c r="F32" s="16">
        <v>8.0000000000000002E-3</v>
      </c>
      <c r="G32" s="16">
        <v>7.6249999999999998E-2</v>
      </c>
    </row>
    <row r="33" spans="1:7" x14ac:dyDescent="0.25">
      <c r="A33" s="13" t="s">
        <v>761</v>
      </c>
      <c r="B33" s="31" t="s">
        <v>762</v>
      </c>
      <c r="C33" s="31" t="s">
        <v>163</v>
      </c>
      <c r="D33" s="14">
        <v>2500000</v>
      </c>
      <c r="E33" s="15">
        <v>2503.9499999999998</v>
      </c>
      <c r="F33" s="16">
        <v>4.0000000000000001E-3</v>
      </c>
      <c r="G33" s="16">
        <v>7.6149999999999995E-2</v>
      </c>
    </row>
    <row r="34" spans="1:7" x14ac:dyDescent="0.25">
      <c r="A34" s="13" t="s">
        <v>763</v>
      </c>
      <c r="B34" s="31" t="s">
        <v>764</v>
      </c>
      <c r="C34" s="31" t="s">
        <v>163</v>
      </c>
      <c r="D34" s="14">
        <v>2500000</v>
      </c>
      <c r="E34" s="15">
        <v>2499.2800000000002</v>
      </c>
      <c r="F34" s="16">
        <v>4.0000000000000001E-3</v>
      </c>
      <c r="G34" s="16">
        <v>7.4050000000000005E-2</v>
      </c>
    </row>
    <row r="35" spans="1:7" x14ac:dyDescent="0.25">
      <c r="A35" s="13" t="s">
        <v>765</v>
      </c>
      <c r="B35" s="31" t="s">
        <v>766</v>
      </c>
      <c r="C35" s="31" t="s">
        <v>163</v>
      </c>
      <c r="D35" s="14">
        <v>1000000</v>
      </c>
      <c r="E35" s="15">
        <v>1000.69</v>
      </c>
      <c r="F35" s="16">
        <v>1.6000000000000001E-3</v>
      </c>
      <c r="G35" s="16">
        <v>7.6749999999999999E-2</v>
      </c>
    </row>
    <row r="36" spans="1:7" x14ac:dyDescent="0.25">
      <c r="A36" s="17" t="s">
        <v>189</v>
      </c>
      <c r="B36" s="32"/>
      <c r="C36" s="32"/>
      <c r="D36" s="18"/>
      <c r="E36" s="19">
        <v>531116.26</v>
      </c>
      <c r="F36" s="20">
        <v>0.85450000000000004</v>
      </c>
      <c r="G36" s="21"/>
    </row>
    <row r="37" spans="1:7" x14ac:dyDescent="0.25">
      <c r="A37" s="13"/>
      <c r="B37" s="31"/>
      <c r="C37" s="31"/>
      <c r="D37" s="14"/>
      <c r="E37" s="15"/>
      <c r="F37" s="16"/>
      <c r="G37" s="16"/>
    </row>
    <row r="38" spans="1:7" x14ac:dyDescent="0.25">
      <c r="A38" s="17" t="s">
        <v>235</v>
      </c>
      <c r="B38" s="31"/>
      <c r="C38" s="31"/>
      <c r="D38" s="14"/>
      <c r="E38" s="15"/>
      <c r="F38" s="16"/>
      <c r="G38" s="16"/>
    </row>
    <row r="39" spans="1:7" x14ac:dyDescent="0.25">
      <c r="A39" s="13" t="s">
        <v>767</v>
      </c>
      <c r="B39" s="31" t="s">
        <v>768</v>
      </c>
      <c r="C39" s="31" t="s">
        <v>238</v>
      </c>
      <c r="D39" s="14">
        <v>68500000</v>
      </c>
      <c r="E39" s="15">
        <v>69620.39</v>
      </c>
      <c r="F39" s="16">
        <v>0.112</v>
      </c>
      <c r="G39" s="16">
        <v>7.0741999999999999E-2</v>
      </c>
    </row>
    <row r="40" spans="1:7" x14ac:dyDescent="0.25">
      <c r="A40" s="17" t="s">
        <v>189</v>
      </c>
      <c r="B40" s="32"/>
      <c r="C40" s="32"/>
      <c r="D40" s="18"/>
      <c r="E40" s="19">
        <v>69620.39</v>
      </c>
      <c r="F40" s="20">
        <v>0.112</v>
      </c>
      <c r="G40" s="21"/>
    </row>
    <row r="41" spans="1:7" x14ac:dyDescent="0.25">
      <c r="A41" s="13"/>
      <c r="B41" s="31"/>
      <c r="C41" s="31"/>
      <c r="D41" s="14"/>
      <c r="E41" s="15"/>
      <c r="F41" s="16"/>
      <c r="G41" s="16"/>
    </row>
    <row r="42" spans="1:7" x14ac:dyDescent="0.25">
      <c r="A42" s="17" t="s">
        <v>190</v>
      </c>
      <c r="B42" s="31"/>
      <c r="C42" s="31"/>
      <c r="D42" s="14"/>
      <c r="E42" s="15"/>
      <c r="F42" s="16"/>
      <c r="G42" s="16"/>
    </row>
    <row r="43" spans="1:7" x14ac:dyDescent="0.25">
      <c r="A43" s="17" t="s">
        <v>189</v>
      </c>
      <c r="B43" s="31"/>
      <c r="C43" s="31"/>
      <c r="D43" s="14"/>
      <c r="E43" s="22" t="s">
        <v>155</v>
      </c>
      <c r="F43" s="23" t="s">
        <v>155</v>
      </c>
      <c r="G43" s="16"/>
    </row>
    <row r="44" spans="1:7" x14ac:dyDescent="0.25">
      <c r="A44" s="13"/>
      <c r="B44" s="31"/>
      <c r="C44" s="31"/>
      <c r="D44" s="14"/>
      <c r="E44" s="15"/>
      <c r="F44" s="16"/>
      <c r="G44" s="16"/>
    </row>
    <row r="45" spans="1:7" x14ac:dyDescent="0.25">
      <c r="A45" s="17" t="s">
        <v>191</v>
      </c>
      <c r="B45" s="31"/>
      <c r="C45" s="31"/>
      <c r="D45" s="14"/>
      <c r="E45" s="15"/>
      <c r="F45" s="16"/>
      <c r="G45" s="16"/>
    </row>
    <row r="46" spans="1:7" x14ac:dyDescent="0.25">
      <c r="A46" s="17" t="s">
        <v>189</v>
      </c>
      <c r="B46" s="31"/>
      <c r="C46" s="31"/>
      <c r="D46" s="14"/>
      <c r="E46" s="22" t="s">
        <v>155</v>
      </c>
      <c r="F46" s="23" t="s">
        <v>155</v>
      </c>
      <c r="G46" s="16"/>
    </row>
    <row r="47" spans="1:7" x14ac:dyDescent="0.25">
      <c r="A47" s="13"/>
      <c r="B47" s="31"/>
      <c r="C47" s="31"/>
      <c r="D47" s="14"/>
      <c r="E47" s="15"/>
      <c r="F47" s="16"/>
      <c r="G47" s="16"/>
    </row>
    <row r="48" spans="1:7" x14ac:dyDescent="0.25">
      <c r="A48" s="24" t="s">
        <v>192</v>
      </c>
      <c r="B48" s="33"/>
      <c r="C48" s="33"/>
      <c r="D48" s="25"/>
      <c r="E48" s="19">
        <v>600736.65</v>
      </c>
      <c r="F48" s="20">
        <v>0.96650000000000003</v>
      </c>
      <c r="G48" s="21"/>
    </row>
    <row r="49" spans="1:7" x14ac:dyDescent="0.25">
      <c r="A49" s="13"/>
      <c r="B49" s="31"/>
      <c r="C49" s="31"/>
      <c r="D49" s="14"/>
      <c r="E49" s="15"/>
      <c r="F49" s="16"/>
      <c r="G49" s="16"/>
    </row>
    <row r="50" spans="1:7" x14ac:dyDescent="0.25">
      <c r="A50" s="13"/>
      <c r="B50" s="31"/>
      <c r="C50" s="31"/>
      <c r="D50" s="14"/>
      <c r="E50" s="15"/>
      <c r="F50" s="16"/>
      <c r="G50" s="16"/>
    </row>
    <row r="51" spans="1:7" x14ac:dyDescent="0.25">
      <c r="A51" s="17" t="s">
        <v>193</v>
      </c>
      <c r="B51" s="31"/>
      <c r="C51" s="31"/>
      <c r="D51" s="14"/>
      <c r="E51" s="15"/>
      <c r="F51" s="16"/>
      <c r="G51" s="16"/>
    </row>
    <row r="52" spans="1:7" x14ac:dyDescent="0.25">
      <c r="A52" s="13" t="s">
        <v>194</v>
      </c>
      <c r="B52" s="31"/>
      <c r="C52" s="31"/>
      <c r="D52" s="14"/>
      <c r="E52" s="15">
        <v>2916.55</v>
      </c>
      <c r="F52" s="16">
        <v>4.7000000000000002E-3</v>
      </c>
      <c r="G52" s="16">
        <v>6.0694999999999999E-2</v>
      </c>
    </row>
    <row r="53" spans="1:7" x14ac:dyDescent="0.25">
      <c r="A53" s="17" t="s">
        <v>189</v>
      </c>
      <c r="B53" s="32"/>
      <c r="C53" s="32"/>
      <c r="D53" s="18"/>
      <c r="E53" s="19">
        <v>2916.55</v>
      </c>
      <c r="F53" s="20">
        <v>4.7000000000000002E-3</v>
      </c>
      <c r="G53" s="21"/>
    </row>
    <row r="54" spans="1:7" x14ac:dyDescent="0.25">
      <c r="A54" s="13"/>
      <c r="B54" s="31"/>
      <c r="C54" s="31"/>
      <c r="D54" s="14"/>
      <c r="E54" s="15"/>
      <c r="F54" s="16"/>
      <c r="G54" s="16"/>
    </row>
    <row r="55" spans="1:7" x14ac:dyDescent="0.25">
      <c r="A55" s="24" t="s">
        <v>192</v>
      </c>
      <c r="B55" s="33"/>
      <c r="C55" s="33"/>
      <c r="D55" s="25"/>
      <c r="E55" s="19">
        <v>2916.55</v>
      </c>
      <c r="F55" s="20">
        <v>4.7000000000000002E-3</v>
      </c>
      <c r="G55" s="21"/>
    </row>
    <row r="56" spans="1:7" x14ac:dyDescent="0.25">
      <c r="A56" s="13" t="s">
        <v>195</v>
      </c>
      <c r="B56" s="31"/>
      <c r="C56" s="31"/>
      <c r="D56" s="14"/>
      <c r="E56" s="15">
        <v>15261.507028100001</v>
      </c>
      <c r="F56" s="16">
        <v>2.4559000000000001E-2</v>
      </c>
      <c r="G56" s="16"/>
    </row>
    <row r="57" spans="1:7" x14ac:dyDescent="0.25">
      <c r="A57" s="13" t="s">
        <v>196</v>
      </c>
      <c r="B57" s="31"/>
      <c r="C57" s="31"/>
      <c r="D57" s="14"/>
      <c r="E57" s="15">
        <v>2497.1529719</v>
      </c>
      <c r="F57" s="16">
        <v>4.241E-3</v>
      </c>
      <c r="G57" s="16">
        <v>6.0693999999999998E-2</v>
      </c>
    </row>
    <row r="58" spans="1:7" x14ac:dyDescent="0.25">
      <c r="A58" s="26" t="s">
        <v>198</v>
      </c>
      <c r="B58" s="34"/>
      <c r="C58" s="34"/>
      <c r="D58" s="27"/>
      <c r="E58" s="28">
        <v>621411.86</v>
      </c>
      <c r="F58" s="29">
        <v>1</v>
      </c>
      <c r="G58" s="29"/>
    </row>
    <row r="60" spans="1:7" x14ac:dyDescent="0.25">
      <c r="A60" s="1" t="s">
        <v>199</v>
      </c>
    </row>
    <row r="61" spans="1:7" x14ac:dyDescent="0.25">
      <c r="A61" s="1" t="s">
        <v>769</v>
      </c>
    </row>
    <row r="62" spans="1:7" x14ac:dyDescent="0.25">
      <c r="A62" s="1"/>
    </row>
    <row r="63" spans="1:7" x14ac:dyDescent="0.25">
      <c r="A63" t="s">
        <v>202</v>
      </c>
    </row>
    <row r="64" spans="1:7" x14ac:dyDescent="0.25">
      <c r="A64" s="61" t="s">
        <v>203</v>
      </c>
      <c r="B64" s="61" t="s">
        <v>770</v>
      </c>
    </row>
    <row r="65" spans="1:3" x14ac:dyDescent="0.25">
      <c r="A65" s="61" t="s">
        <v>205</v>
      </c>
      <c r="B65" s="61" t="s">
        <v>771</v>
      </c>
    </row>
    <row r="66" spans="1:3" x14ac:dyDescent="0.25">
      <c r="A66" s="61"/>
      <c r="B66" s="61"/>
    </row>
    <row r="67" spans="1:3" x14ac:dyDescent="0.25">
      <c r="A67" s="61" t="s">
        <v>207</v>
      </c>
      <c r="B67" s="62">
        <v>7.5381634163188469</v>
      </c>
    </row>
    <row r="68" spans="1:3" x14ac:dyDescent="0.25">
      <c r="A68" s="61"/>
      <c r="B68" s="61"/>
    </row>
    <row r="69" spans="1:3" x14ac:dyDescent="0.25">
      <c r="A69" s="61" t="s">
        <v>208</v>
      </c>
      <c r="B69" s="63">
        <v>5.3695000000000004</v>
      </c>
    </row>
    <row r="70" spans="1:3" x14ac:dyDescent="0.25">
      <c r="A70" s="61" t="s">
        <v>209</v>
      </c>
      <c r="B70" s="63">
        <v>6.7428653153203069</v>
      </c>
    </row>
    <row r="71" spans="1:3" x14ac:dyDescent="0.25">
      <c r="A71" s="61"/>
      <c r="B71" s="61"/>
    </row>
    <row r="72" spans="1:3" x14ac:dyDescent="0.25">
      <c r="A72" s="61" t="s">
        <v>210</v>
      </c>
      <c r="B72" s="64">
        <v>46112</v>
      </c>
    </row>
    <row r="73" spans="1:3" x14ac:dyDescent="0.25">
      <c r="A73" s="1"/>
    </row>
    <row r="75" spans="1:3" x14ac:dyDescent="0.25">
      <c r="A75" s="1" t="s">
        <v>211</v>
      </c>
    </row>
    <row r="76" spans="1:3" x14ac:dyDescent="0.25">
      <c r="A76" s="48" t="s">
        <v>212</v>
      </c>
      <c r="B76" s="3" t="s">
        <v>155</v>
      </c>
    </row>
    <row r="77" spans="1:3" x14ac:dyDescent="0.25">
      <c r="A77" t="s">
        <v>213</v>
      </c>
    </row>
    <row r="78" spans="1:3" x14ac:dyDescent="0.25">
      <c r="A78" t="s">
        <v>772</v>
      </c>
      <c r="B78" t="s">
        <v>215</v>
      </c>
      <c r="C78" t="s">
        <v>215</v>
      </c>
    </row>
    <row r="79" spans="1:3" x14ac:dyDescent="0.25">
      <c r="B79" s="49">
        <v>45930</v>
      </c>
      <c r="C79" s="49">
        <v>46112</v>
      </c>
    </row>
    <row r="80" spans="1:3" x14ac:dyDescent="0.25">
      <c r="A80" t="s">
        <v>773</v>
      </c>
      <c r="B80">
        <v>1254.422</v>
      </c>
      <c r="C80">
        <v>1265.0540000000001</v>
      </c>
    </row>
    <row r="82" spans="1:4" x14ac:dyDescent="0.25">
      <c r="A82" t="s">
        <v>220</v>
      </c>
      <c r="B82" s="3" t="s">
        <v>155</v>
      </c>
    </row>
    <row r="83" spans="1:4" x14ac:dyDescent="0.25">
      <c r="A83" t="s">
        <v>221</v>
      </c>
      <c r="B83" s="3" t="s">
        <v>155</v>
      </c>
    </row>
    <row r="84" spans="1:4" x14ac:dyDescent="0.25">
      <c r="A84" s="48" t="s">
        <v>222</v>
      </c>
      <c r="B84" s="3" t="s">
        <v>155</v>
      </c>
    </row>
    <row r="85" spans="1:4" x14ac:dyDescent="0.25">
      <c r="A85" s="48" t="s">
        <v>223</v>
      </c>
      <c r="B85" s="3" t="s">
        <v>155</v>
      </c>
    </row>
    <row r="86" spans="1:4" x14ac:dyDescent="0.25">
      <c r="A86" t="s">
        <v>224</v>
      </c>
      <c r="B86" s="50">
        <f>B70</f>
        <v>6.7428653153203069</v>
      </c>
    </row>
    <row r="87" spans="1:4" ht="29.1" customHeight="1" x14ac:dyDescent="0.25">
      <c r="A87" s="48" t="s">
        <v>225</v>
      </c>
      <c r="B87" s="3" t="s">
        <v>155</v>
      </c>
    </row>
    <row r="88" spans="1:4" ht="29.1" customHeight="1" x14ac:dyDescent="0.25">
      <c r="A88" s="48" t="s">
        <v>226</v>
      </c>
      <c r="B88" s="3" t="s">
        <v>155</v>
      </c>
    </row>
    <row r="89" spans="1:4" ht="29.1" customHeight="1" x14ac:dyDescent="0.25">
      <c r="A89" s="48" t="s">
        <v>227</v>
      </c>
      <c r="B89" s="52">
        <v>213246.36</v>
      </c>
    </row>
    <row r="90" spans="1:4" x14ac:dyDescent="0.25">
      <c r="A90" s="48" t="s">
        <v>228</v>
      </c>
      <c r="B90" s="3" t="s">
        <v>155</v>
      </c>
    </row>
    <row r="91" spans="1:4" x14ac:dyDescent="0.25">
      <c r="A91" s="48" t="s">
        <v>229</v>
      </c>
      <c r="B91" s="3" t="s">
        <v>155</v>
      </c>
    </row>
    <row r="93" spans="1:4" ht="69.95" customHeight="1" x14ac:dyDescent="0.25">
      <c r="A93" s="120" t="s">
        <v>230</v>
      </c>
      <c r="B93" s="120" t="s">
        <v>231</v>
      </c>
      <c r="C93" s="120" t="s">
        <v>3</v>
      </c>
      <c r="D93" s="120" t="s">
        <v>4</v>
      </c>
    </row>
    <row r="94" spans="1:4" ht="69.95" customHeight="1" x14ac:dyDescent="0.25">
      <c r="A94" s="120" t="s">
        <v>774</v>
      </c>
      <c r="B94" s="120"/>
      <c r="C94" s="120" t="s">
        <v>23</v>
      </c>
      <c r="D94" s="120"/>
    </row>
  </sheetData>
  <mergeCells count="2">
    <mergeCell ref="A3:G3"/>
    <mergeCell ref="A4:G4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docMetadata/LabelInfo.xml><?xml version="1.0" encoding="utf-8"?>
<clbl:labelList xmlns:clbl="http://schemas.microsoft.com/office/2020/mipLabelMetadata">
  <clbl:label id="{fae7b159-da8a-4f43-b4ed-ba6115f6e9fb}" enabled="1" method="Standard" siteId="{76fd78b2-83b7-4fc7-b5ba-5f59f5beb8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73</vt:i4>
      </vt:variant>
      <vt:variant>
        <vt:lpstr>Named Ranges</vt:lpstr>
      </vt:variant>
      <vt:variant>
        <vt:i4>1</vt:i4>
      </vt:variant>
    </vt:vector>
  </HeadingPairs>
  <TitlesOfParts>
    <vt:vector size="74" baseType="lpstr">
      <vt:lpstr>Index</vt:lpstr>
      <vt:lpstr>EDCF27</vt:lpstr>
      <vt:lpstr>EDCG28</vt:lpstr>
      <vt:lpstr>EEELSS</vt:lpstr>
      <vt:lpstr>EEFOCF</vt:lpstr>
      <vt:lpstr>EEMMQI</vt:lpstr>
      <vt:lpstr>EOEMOP</vt:lpstr>
      <vt:lpstr>EDACBF</vt:lpstr>
      <vt:lpstr>EDBE33</vt:lpstr>
      <vt:lpstr>EDCG27</vt:lpstr>
      <vt:lpstr>EDN1LE</vt:lpstr>
      <vt:lpstr>EDNPSF</vt:lpstr>
      <vt:lpstr>EEECRF</vt:lpstr>
      <vt:lpstr>EEIF50</vt:lpstr>
      <vt:lpstr>EEM150</vt:lpstr>
      <vt:lpstr>EENBEF</vt:lpstr>
      <vt:lpstr>EGEFOF</vt:lpstr>
      <vt:lpstr>EDFF33</vt:lpstr>
      <vt:lpstr>EDGSEC</vt:lpstr>
      <vt:lpstr>EDONTF</vt:lpstr>
      <vt:lpstr>EECONF</vt:lpstr>
      <vt:lpstr>EEESCF</vt:lpstr>
      <vt:lpstr>EELMIF</vt:lpstr>
      <vt:lpstr>EEMOFF</vt:lpstr>
      <vt:lpstr>EGSFOF</vt:lpstr>
      <vt:lpstr>ESEFOF</vt:lpstr>
      <vt:lpstr>EDCG37</vt:lpstr>
      <vt:lpstr>EDFF30</vt:lpstr>
      <vt:lpstr>EDFF31</vt:lpstr>
      <vt:lpstr>EDNP27</vt:lpstr>
      <vt:lpstr>EEFINS</vt:lpstr>
      <vt:lpstr>EEMAAF</vt:lpstr>
      <vt:lpstr>EENN50</vt:lpstr>
      <vt:lpstr>EES250</vt:lpstr>
      <vt:lpstr>EGOLDE</vt:lpstr>
      <vt:lpstr>ELLIQF</vt:lpstr>
      <vt:lpstr>EDBE30</vt:lpstr>
      <vt:lpstr>EEEQTF</vt:lpstr>
      <vt:lpstr>EEPRUA</vt:lpstr>
      <vt:lpstr>EES30E</vt:lpstr>
      <vt:lpstr>EETECF</vt:lpstr>
      <vt:lpstr>EOEDOF</vt:lpstr>
      <vt:lpstr>EDBPDF</vt:lpstr>
      <vt:lpstr>EDCSDF</vt:lpstr>
      <vt:lpstr>EEIF30</vt:lpstr>
      <vt:lpstr>EELMFE</vt:lpstr>
      <vt:lpstr>EEMOF1</vt:lpstr>
      <vt:lpstr>EOCHIF</vt:lpstr>
      <vt:lpstr>EODWHF</vt:lpstr>
      <vt:lpstr>EDBE31</vt:lpstr>
      <vt:lpstr>EDBE32</vt:lpstr>
      <vt:lpstr>EDCF28</vt:lpstr>
      <vt:lpstr>EDLDUF</vt:lpstr>
      <vt:lpstr>EEBCYF</vt:lpstr>
      <vt:lpstr>EEDGEF</vt:lpstr>
      <vt:lpstr>EEMMQE</vt:lpstr>
      <vt:lpstr>EOUSTF</vt:lpstr>
      <vt:lpstr>AEHYLS</vt:lpstr>
      <vt:lpstr>EDFF32</vt:lpstr>
      <vt:lpstr>EEALVF</vt:lpstr>
      <vt:lpstr>EEARBF</vt:lpstr>
      <vt:lpstr>EEARFD</vt:lpstr>
      <vt:lpstr>EEBCIE</vt:lpstr>
      <vt:lpstr>EEBIEF</vt:lpstr>
      <vt:lpstr>EEESSF</vt:lpstr>
      <vt:lpstr>EEIAFF</vt:lpstr>
      <vt:lpstr>EEMCPF</vt:lpstr>
      <vt:lpstr>EEN50E</vt:lpstr>
      <vt:lpstr>EESMCF</vt:lpstr>
      <vt:lpstr>EOASEF</vt:lpstr>
      <vt:lpstr>EOUSEF</vt:lpstr>
      <vt:lpstr>ESLVRE</vt:lpstr>
      <vt:lpstr>Derivative Disclosure</vt:lpstr>
      <vt:lpstr>'Derivative Disclosure'!Print_Area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Harishchandra Lagali, Nagraj</dc:creator>
  <cp:lastModifiedBy>Chanda Kanojiya - AMC</cp:lastModifiedBy>
  <dcterms:created xsi:type="dcterms:W3CDTF">2015-12-17T12:36:10Z</dcterms:created>
  <dcterms:modified xsi:type="dcterms:W3CDTF">2026-04-10T07:34:32Z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etDate">
    <vt:lpwstr>2022-12-30T16:56:26Z</vt:lpwstr>
  </property>
  <property fmtid="{D5CDD505-2E9C-101B-9397-08002B2CF9AE}" pid="4" name="MSIP_Label_840e60c6-cef6-4cc0-a98d-364c7249d74b_Method">
    <vt:lpwstr>Privileged</vt:lpwstr>
  </property>
  <property fmtid="{D5CDD505-2E9C-101B-9397-08002B2CF9AE}" pid="5" name="MSIP_Label_840e60c6-cef6-4cc0-a98d-364c7249d74b_Name">
    <vt:lpwstr>840e60c6-cef6-4cc0-a98d-364c7249d74b</vt:lpwstr>
  </property>
  <property fmtid="{D5CDD505-2E9C-101B-9397-08002B2CF9AE}" pid="6" name="MSIP_Label_840e60c6-cef6-4cc0-a98d-364c7249d74b_SiteId">
    <vt:lpwstr>b44900f1-2def-4c3b-9ec6-9020d604e19e</vt:lpwstr>
  </property>
  <property fmtid="{D5CDD505-2E9C-101B-9397-08002B2CF9AE}" pid="7" name="MSIP_Label_840e60c6-cef6-4cc0-a98d-364c7249d74b_ActionId">
    <vt:lpwstr>b468514f-ab85-4530-83ef-dc29102cc69a</vt:lpwstr>
  </property>
  <property fmtid="{D5CDD505-2E9C-101B-9397-08002B2CF9AE}" pid="8" name="MSIP_Label_840e60c6-cef6-4cc0-a98d-364c7249d74b_ContentBits">
    <vt:lpwstr>1</vt:lpwstr>
  </property>
</Properties>
</file>